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C:\Users\shiga-t\Desktop\"/>
    </mc:Choice>
  </mc:AlternateContent>
  <xr:revisionPtr revIDLastSave="0" documentId="13_ncr:1_{EEEF25E4-8B2A-46AB-8451-D191DA49780A}" xr6:coauthVersionLast="36"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90" yWindow="-110" windowWidth="29020" windowHeight="15700" tabRatio="82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 i="5"/>
  <c r="T9" i="5"/>
  <c r="T11" i="5"/>
  <c r="T12" i="5"/>
  <c r="T13" i="5"/>
  <c r="T14"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8" i="5"/>
  <c r="V9" i="5"/>
  <c r="X9" i="5"/>
  <c r="V11" i="5"/>
  <c r="X11" i="5"/>
  <c r="V12" i="5"/>
  <c r="X12" i="5"/>
  <c r="V13" i="5"/>
  <c r="X13" i="5"/>
  <c r="V14" i="5"/>
  <c r="X14" i="5"/>
  <c r="V15" i="5"/>
  <c r="X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C14" i="6" s="1"/>
  <c r="J15" i="6"/>
  <c r="C15" i="6" s="1"/>
  <c r="J16" i="6"/>
  <c r="C16" i="6" s="1"/>
  <c r="J17" i="6"/>
  <c r="C17" i="6" s="1"/>
  <c r="J25" i="6"/>
  <c r="C25" i="6" s="1"/>
  <c r="I26" i="6"/>
  <c r="J37" i="6"/>
  <c r="C37" i="6" s="1"/>
  <c r="J45" i="6"/>
  <c r="C45" i="6" s="1"/>
  <c r="I46" i="6"/>
  <c r="I54" i="6"/>
  <c r="J63" i="6"/>
  <c r="C63" i="6" s="1"/>
  <c r="J64" i="6"/>
  <c r="J66" i="6"/>
  <c r="I67" i="6"/>
  <c r="A1" i="8"/>
  <c r="I19" i="6"/>
  <c r="J26" i="6"/>
  <c r="C26" i="6" s="1"/>
  <c r="I27" i="6"/>
  <c r="I39" i="6"/>
  <c r="J46" i="6"/>
  <c r="C46" i="6" s="1"/>
  <c r="I47" i="6"/>
  <c r="J54" i="6"/>
  <c r="C54" i="6" s="1"/>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C19" i="6" s="1"/>
  <c r="I20" i="6"/>
  <c r="J27" i="6"/>
  <c r="C27" i="6" s="1"/>
  <c r="I29" i="6"/>
  <c r="I30" i="6"/>
  <c r="I31" i="6"/>
  <c r="I32" i="6"/>
  <c r="J39" i="6"/>
  <c r="C39" i="6" s="1"/>
  <c r="I40" i="6"/>
  <c r="J47" i="6"/>
  <c r="C47" i="6" s="1"/>
  <c r="J55" i="6"/>
  <c r="C55" i="6" s="1"/>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C20" i="6" s="1"/>
  <c r="I21" i="6"/>
  <c r="J29" i="6"/>
  <c r="C29" i="6" s="1"/>
  <c r="J30" i="6"/>
  <c r="C30" i="6" s="1"/>
  <c r="J31" i="6"/>
  <c r="C31" i="6" s="1"/>
  <c r="J32" i="6"/>
  <c r="C32" i="6" s="1"/>
  <c r="J40" i="6"/>
  <c r="C40" i="6" s="1"/>
  <c r="I41" i="6"/>
  <c r="I49" i="6"/>
  <c r="J57" i="6"/>
  <c r="C57" i="6" s="1"/>
  <c r="I58" i="6"/>
  <c r="L67" i="6"/>
  <c r="A1" i="7"/>
  <c r="D4" i="8"/>
  <c r="C3" i="6"/>
  <c r="I4" i="6"/>
  <c r="I5" i="6"/>
  <c r="J21" i="6"/>
  <c r="C21" i="6" s="1"/>
  <c r="I22" i="6"/>
  <c r="I34" i="6"/>
  <c r="J41" i="6"/>
  <c r="C41" i="6" s="1"/>
  <c r="I42" i="6"/>
  <c r="J49" i="6"/>
  <c r="C49" i="6" s="1"/>
  <c r="I50" i="6"/>
  <c r="J58" i="6"/>
  <c r="C58" i="6" s="1"/>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C4" i="6" s="1"/>
  <c r="J5" i="6"/>
  <c r="C5" i="6" s="1"/>
  <c r="I6" i="6"/>
  <c r="C6" i="6" s="1"/>
  <c r="I7" i="6"/>
  <c r="I8" i="6"/>
  <c r="I9" i="6"/>
  <c r="I10" i="6"/>
  <c r="I11" i="6"/>
  <c r="I12" i="6"/>
  <c r="J22" i="6"/>
  <c r="C22" i="6" s="1"/>
  <c r="J34" i="6"/>
  <c r="C34" i="6" s="1"/>
  <c r="I35" i="6"/>
  <c r="J42" i="6"/>
  <c r="C42" i="6" s="1"/>
  <c r="J50" i="6"/>
  <c r="C50" i="6" s="1"/>
  <c r="I51" i="6"/>
  <c r="J59" i="6"/>
  <c r="C59" i="6" s="1"/>
  <c r="I60" i="6"/>
  <c r="C5" i="7"/>
  <c r="D1" i="6"/>
  <c r="J6" i="6"/>
  <c r="J7" i="6"/>
  <c r="C7" i="6" s="1"/>
  <c r="J8" i="6"/>
  <c r="C8" i="6" s="1"/>
  <c r="J9" i="6"/>
  <c r="C9" i="6" s="1"/>
  <c r="J10" i="6"/>
  <c r="C10" i="6" s="1"/>
  <c r="J11" i="6"/>
  <c r="C11" i="6" s="1"/>
  <c r="J12" i="6"/>
  <c r="C12" i="6" s="1"/>
  <c r="I24" i="6"/>
  <c r="J35" i="6"/>
  <c r="C35" i="6" s="1"/>
  <c r="I36" i="6"/>
  <c r="I44" i="6"/>
  <c r="J51" i="6"/>
  <c r="C51" i="6" s="1"/>
  <c r="I52" i="6"/>
  <c r="J60" i="6"/>
  <c r="C60" i="6" s="1"/>
  <c r="I62" i="6"/>
  <c r="I65" i="6"/>
  <c r="D5" i="7"/>
  <c r="B10" i="4"/>
  <c r="A6" i="6" s="1"/>
  <c r="B18" i="4"/>
  <c r="A10" i="6" s="1"/>
  <c r="G25" i="4"/>
  <c r="G31" i="4" s="1"/>
  <c r="B44" i="4"/>
  <c r="A29" i="6" s="1"/>
  <c r="B49" i="4"/>
  <c r="A33" i="6" s="1"/>
  <c r="B85" i="4"/>
  <c r="A60" i="6" s="1"/>
  <c r="A4" i="5"/>
  <c r="I4" i="5"/>
  <c r="I14" i="6"/>
  <c r="I15" i="6"/>
  <c r="I16" i="6"/>
  <c r="I17" i="6"/>
  <c r="J24" i="6"/>
  <c r="C24" i="6" s="1"/>
  <c r="I25" i="6"/>
  <c r="J36" i="6"/>
  <c r="C36" i="6" s="1"/>
  <c r="I37" i="6"/>
  <c r="J44" i="6"/>
  <c r="C44" i="6" s="1"/>
  <c r="I45" i="6"/>
  <c r="J52" i="6"/>
  <c r="C52" i="6" s="1"/>
  <c r="J62" i="6"/>
  <c r="C62" i="6" s="1"/>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X118" i="5"/>
  <c r="X62" i="5"/>
  <c r="S357" i="5"/>
  <c r="X130"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244" i="5"/>
  <c r="X496" i="5"/>
  <c r="S600" i="5"/>
  <c r="S382" i="5"/>
  <c r="S533" i="5"/>
  <c r="S355" i="5"/>
  <c r="S602" i="5"/>
  <c r="S603" i="5"/>
  <c r="S605" i="5"/>
  <c r="S607" i="5"/>
  <c r="S314" i="5"/>
  <c r="X160" i="5"/>
  <c r="H39" i="6"/>
  <c r="D39" i="6"/>
  <c r="H26" i="6"/>
  <c r="H24" i="6"/>
  <c r="H35" i="6"/>
  <c r="D35" i="6"/>
  <c r="H40" i="6"/>
  <c r="D40" i="6"/>
  <c r="H46" i="6"/>
  <c r="D46" i="6"/>
  <c r="H31" i="6"/>
  <c r="D29" i="6"/>
  <c r="H30" i="6"/>
  <c r="AB12" i="5"/>
  <c r="AB9" i="5"/>
  <c r="AB14" i="5"/>
  <c r="AB17" i="5"/>
  <c r="AB16" i="5"/>
  <c r="AB8" i="5"/>
  <c r="AB13" i="5"/>
  <c r="AB15" i="5"/>
  <c r="AB11"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R16" i="5"/>
  <c r="I16" i="5"/>
  <c r="H16" i="5"/>
  <c r="J16" i="5"/>
  <c r="F16" i="5"/>
  <c r="R13" i="5"/>
  <c r="H17" i="5"/>
  <c r="I17" i="5"/>
  <c r="J17" i="5"/>
  <c r="R17" i="5"/>
  <c r="F17" i="5"/>
  <c r="R12" i="5"/>
  <c r="R9" i="5"/>
  <c r="R8" i="5"/>
  <c r="R15" i="5"/>
  <c r="R11" i="5"/>
  <c r="R14" i="5"/>
  <c r="D60" i="6"/>
  <c r="D58" i="6"/>
  <c r="D63" i="6"/>
  <c r="D62" i="6"/>
  <c r="D54" i="6"/>
  <c r="D57" i="6"/>
  <c r="F56" i="6"/>
  <c r="H56" i="6"/>
  <c r="H55" i="6"/>
  <c r="D59" i="6"/>
  <c r="D55" i="6"/>
  <c r="D56" i="6"/>
  <c r="S17" i="5"/>
  <c r="S12" i="5"/>
  <c r="S16" i="5"/>
  <c r="S15" i="5"/>
  <c r="S13" i="5"/>
  <c r="S14" i="5"/>
  <c r="S11" i="5"/>
  <c r="S8" i="5"/>
  <c r="S9" i="5"/>
  <c r="G64" i="6" a="1"/>
  <c r="AB7" i="5" l="1"/>
  <c r="T7" i="5"/>
  <c r="S7" i="5"/>
  <c r="A27" i="6"/>
  <c r="G43" i="4"/>
  <c r="B51" i="4"/>
  <c r="A35" i="6" s="1"/>
  <c r="D55" i="4"/>
  <c r="D31" i="4"/>
  <c r="D49" i="4"/>
  <c r="D37" i="4"/>
  <c r="A24" i="6"/>
  <c r="B56" i="4"/>
  <c r="A39" i="6" s="1"/>
  <c r="B68" i="4"/>
  <c r="A49" i="6" s="1"/>
  <c r="B62" i="4"/>
  <c r="A44" i="6" s="1"/>
  <c r="B50" i="4"/>
  <c r="A34" i="6" s="1"/>
  <c r="G74" i="4"/>
  <c r="G67" i="4"/>
  <c r="D61" i="4"/>
  <c r="B34" i="4"/>
  <c r="A21" i="6" s="1"/>
  <c r="B32" i="4"/>
  <c r="A19" i="6" s="1"/>
  <c r="B63" i="4"/>
  <c r="A45" i="6" s="1"/>
  <c r="G49" i="4"/>
  <c r="B69" i="4"/>
  <c r="A50" i="6" s="1"/>
  <c r="G61" i="4"/>
  <c r="B35" i="4"/>
  <c r="A22" i="6" s="1"/>
  <c r="B57" i="4"/>
  <c r="A40" i="6" s="1"/>
  <c r="B58" i="4"/>
  <c r="A41" i="6" s="1"/>
  <c r="B52" i="4"/>
  <c r="A36" i="6" s="1"/>
  <c r="G55" i="4"/>
  <c r="D67" i="4"/>
  <c r="G37" i="4"/>
  <c r="D43" i="4"/>
  <c r="B64" i="4"/>
  <c r="A46" i="6" s="1"/>
  <c r="G64" i="6"/>
  <c r="B71" i="4"/>
  <c r="A52" i="6" s="1"/>
  <c r="B59" i="4"/>
  <c r="A42" i="6" s="1"/>
  <c r="B70" i="4"/>
  <c r="A51" i="6" s="1"/>
  <c r="B65" i="4"/>
  <c r="A47" i="6" s="1"/>
  <c r="B33" i="4"/>
  <c r="A20" i="6" s="1"/>
  <c r="V10" i="5" l="1"/>
  <c r="AB10" i="5"/>
  <c r="V7" i="5"/>
  <c r="V6" i="5"/>
  <c r="F69" i="6"/>
  <c r="C69" i="6" s="1"/>
  <c r="AB6" i="5"/>
  <c r="X5" i="5"/>
  <c r="H64" i="6"/>
  <c r="B64" i="6"/>
  <c r="S5" i="5"/>
  <c r="R10" i="5" l="1"/>
  <c r="R7" i="5"/>
  <c r="X7" i="5"/>
  <c r="G67" i="6"/>
  <c r="H67" i="6" s="1"/>
  <c r="G68" i="6"/>
  <c r="H68" i="6" s="1"/>
  <c r="G66" i="6"/>
  <c r="H66" i="6" s="1"/>
  <c r="G65" i="6"/>
  <c r="H65" i="6" s="1"/>
  <c r="R6" i="5"/>
  <c r="D64" i="6"/>
  <c r="C64" i="6"/>
  <c r="S6" i="5"/>
  <c r="T5" i="5"/>
  <c r="X10" i="5" l="1"/>
  <c r="X6" i="5"/>
  <c r="G69" i="6" a="1"/>
  <c r="G69" i="6" s="1"/>
  <c r="H69" i="6" s="1"/>
  <c r="H70" i="6" s="1"/>
  <c r="D2" i="6" s="1"/>
  <c r="D65" i="6"/>
  <c r="C65" i="6"/>
  <c r="D68" i="6"/>
  <c r="C68" i="6"/>
  <c r="C66" i="6"/>
  <c r="D66" i="6"/>
  <c r="D67" i="6"/>
  <c r="C67" i="6"/>
  <c r="S10" i="5"/>
  <c r="T6"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<sst xmlns="http://schemas.openxmlformats.org/spreadsheetml/2006/main" count="22297" uniqueCount="15817">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</sst>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4">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0"/>
      <name val="ＭＳ Ｐゴシック"/>
      <family val="2"/>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3" fillId="0" borderId="19" xfId="0" applyNumberFormat="1" applyFont="1" applyBorder="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9"/>
      <c r="B2" s="5" t="s">
        <v>818</v>
      </c>
      <c r="C2" s="3"/>
      <c r="D2" s="175"/>
      <c r="E2" s="3"/>
      <c r="F2" s="3"/>
      <c r="G2" s="25"/>
    </row>
    <row r="3" spans="1:7">
      <c r="A3" s="309"/>
      <c r="B3" s="3" t="s">
        <v>811</v>
      </c>
      <c r="C3" s="5"/>
      <c r="D3" s="176"/>
      <c r="E3" s="3"/>
      <c r="F3" s="5"/>
      <c r="G3" s="25"/>
    </row>
    <row r="4" spans="1:7" ht="15">
      <c r="A4" s="309"/>
      <c r="B4" s="30" t="s">
        <v>820</v>
      </c>
      <c r="C4" s="6"/>
      <c r="D4" s="177"/>
      <c r="E4" s="3"/>
      <c r="F4" s="6"/>
      <c r="G4" s="25"/>
    </row>
    <row r="5" spans="1:7">
      <c r="A5" s="309"/>
      <c r="B5" s="29" t="s">
        <v>1009</v>
      </c>
      <c r="C5" s="4"/>
      <c r="D5" s="178"/>
      <c r="E5" s="3"/>
      <c r="F5" s="4"/>
      <c r="G5" s="25"/>
    </row>
    <row r="6" spans="1:7">
      <c r="A6" s="309"/>
      <c r="B6" s="3"/>
      <c r="C6" s="3"/>
      <c r="D6" s="175"/>
      <c r="E6" s="3"/>
      <c r="F6" s="3"/>
      <c r="G6" s="25"/>
    </row>
    <row r="7" spans="1:7">
      <c r="A7" s="309"/>
      <c r="B7" s="3"/>
      <c r="C7" s="3"/>
      <c r="D7" s="175"/>
      <c r="E7" s="3"/>
      <c r="F7" s="3"/>
      <c r="G7" s="25"/>
    </row>
    <row r="8" spans="1:7">
      <c r="A8" s="309"/>
      <c r="B8" s="3"/>
      <c r="C8" s="3"/>
      <c r="D8" s="175"/>
      <c r="E8" s="3"/>
      <c r="F8" s="3"/>
      <c r="G8" s="25"/>
    </row>
    <row r="9" spans="1:7">
      <c r="A9" s="309"/>
      <c r="B9" s="312" t="s">
        <v>821</v>
      </c>
      <c r="C9" s="312"/>
      <c r="D9" s="312"/>
      <c r="E9" s="312"/>
      <c r="F9" s="312"/>
      <c r="G9" s="25"/>
    </row>
    <row r="10" spans="1:7" ht="27" customHeight="1">
      <c r="A10" s="309"/>
      <c r="B10" s="313" t="s">
        <v>425</v>
      </c>
      <c r="C10" s="313"/>
      <c r="D10" s="313"/>
      <c r="E10" s="313"/>
      <c r="F10" s="313"/>
      <c r="G10" s="25"/>
    </row>
    <row r="11" spans="1:7" ht="27" customHeight="1">
      <c r="A11" s="309"/>
      <c r="B11" s="314"/>
      <c r="C11" s="314"/>
      <c r="D11" s="314"/>
      <c r="E11" s="314"/>
      <c r="F11" s="314"/>
      <c r="G11" s="25"/>
    </row>
    <row r="12" spans="1:7">
      <c r="A12" s="309"/>
      <c r="B12" s="31" t="s">
        <v>819</v>
      </c>
      <c r="C12" s="32" t="s">
        <v>822</v>
      </c>
      <c r="D12" s="179" t="s">
        <v>823</v>
      </c>
      <c r="E12" s="32" t="s">
        <v>595</v>
      </c>
      <c r="F12" s="32" t="s">
        <v>596</v>
      </c>
      <c r="G12" s="25"/>
    </row>
    <row r="13" spans="1:7" ht="20">
      <c r="A13" s="309"/>
      <c r="B13" s="2">
        <v>1</v>
      </c>
      <c r="C13" s="27" t="s">
        <v>1057</v>
      </c>
      <c r="D13" s="28" t="s">
        <v>847</v>
      </c>
      <c r="E13" s="163" t="s">
        <v>824</v>
      </c>
      <c r="F13" s="163"/>
      <c r="G13" s="25"/>
    </row>
    <row r="14" spans="1:7" ht="30">
      <c r="A14" s="309"/>
      <c r="B14" s="2">
        <v>2</v>
      </c>
      <c r="C14" s="27" t="s">
        <v>1057</v>
      </c>
      <c r="D14" s="28" t="s">
        <v>994</v>
      </c>
      <c r="E14" s="163" t="s">
        <v>515</v>
      </c>
      <c r="F14" s="163" t="s">
        <v>516</v>
      </c>
      <c r="G14" s="25"/>
    </row>
    <row r="15" spans="1:7" ht="89.15" customHeight="1">
      <c r="A15" s="309"/>
      <c r="B15" s="294">
        <v>2.0099999999999998</v>
      </c>
      <c r="C15" s="306" t="s">
        <v>1057</v>
      </c>
      <c r="D15" s="315" t="s">
        <v>2198</v>
      </c>
      <c r="E15" s="164" t="s">
        <v>597</v>
      </c>
      <c r="F15" s="164" t="s">
        <v>600</v>
      </c>
      <c r="G15" s="25"/>
    </row>
    <row r="16" spans="1:7" ht="99" customHeight="1">
      <c r="A16" s="309"/>
      <c r="B16" s="295"/>
      <c r="C16" s="307"/>
      <c r="D16" s="316"/>
      <c r="E16" s="165"/>
      <c r="F16" s="165" t="s">
        <v>598</v>
      </c>
      <c r="G16" s="25"/>
    </row>
    <row r="17" spans="1:7" ht="63" customHeight="1">
      <c r="A17" s="309"/>
      <c r="B17" s="296"/>
      <c r="C17" s="308"/>
      <c r="D17" s="317"/>
      <c r="E17" s="27"/>
      <c r="F17" s="27" t="s">
        <v>599</v>
      </c>
      <c r="G17" s="25"/>
    </row>
    <row r="18" spans="1:7" ht="117" customHeight="1">
      <c r="A18" s="309"/>
      <c r="B18" s="294">
        <v>2.02</v>
      </c>
      <c r="C18" s="306" t="s">
        <v>1057</v>
      </c>
      <c r="D18" s="315" t="s">
        <v>2199</v>
      </c>
      <c r="E18" s="164" t="s">
        <v>426</v>
      </c>
      <c r="F18" s="164" t="s">
        <v>510</v>
      </c>
      <c r="G18" s="25"/>
    </row>
    <row r="19" spans="1:7" ht="71.150000000000006" customHeight="1">
      <c r="A19" s="309"/>
      <c r="B19" s="295"/>
      <c r="C19" s="307"/>
      <c r="D19" s="316"/>
      <c r="E19" s="165" t="s">
        <v>514</v>
      </c>
      <c r="F19" s="165" t="s">
        <v>427</v>
      </c>
      <c r="G19" s="25"/>
    </row>
    <row r="20" spans="1:7" ht="90.75" customHeight="1">
      <c r="A20" s="309"/>
      <c r="B20" s="295"/>
      <c r="C20" s="307"/>
      <c r="D20" s="316"/>
      <c r="E20" s="165"/>
      <c r="F20" s="165" t="s">
        <v>602</v>
      </c>
      <c r="G20" s="25"/>
    </row>
    <row r="21" spans="1:7" ht="74.25" customHeight="1">
      <c r="A21" s="309"/>
      <c r="B21" s="296"/>
      <c r="C21" s="308"/>
      <c r="D21" s="317"/>
      <c r="E21" s="27"/>
      <c r="F21" s="27" t="s">
        <v>601</v>
      </c>
      <c r="G21" s="25"/>
    </row>
    <row r="22" spans="1:7" ht="90" customHeight="1">
      <c r="A22" s="309"/>
      <c r="B22" s="300">
        <v>2.0299999999999998</v>
      </c>
      <c r="C22" s="300" t="s">
        <v>794</v>
      </c>
      <c r="D22" s="303" t="s">
        <v>2200</v>
      </c>
      <c r="E22" s="306" t="s">
        <v>424</v>
      </c>
      <c r="F22" s="164" t="s">
        <v>447</v>
      </c>
      <c r="G22" s="25"/>
    </row>
    <row r="23" spans="1:7" ht="109.5" customHeight="1">
      <c r="A23" s="309"/>
      <c r="B23" s="301"/>
      <c r="C23" s="301"/>
      <c r="D23" s="304"/>
      <c r="E23" s="307"/>
      <c r="F23" s="165" t="s">
        <v>795</v>
      </c>
      <c r="G23" s="25"/>
    </row>
    <row r="24" spans="1:7" ht="74.25" customHeight="1">
      <c r="A24" s="309"/>
      <c r="B24" s="302"/>
      <c r="C24" s="302"/>
      <c r="D24" s="305"/>
      <c r="E24" s="308"/>
      <c r="F24" s="27" t="s">
        <v>423</v>
      </c>
      <c r="G24" s="25"/>
    </row>
    <row r="25" spans="1:7" ht="72" customHeight="1">
      <c r="A25" s="309"/>
      <c r="B25" s="2" t="s">
        <v>445</v>
      </c>
      <c r="C25" s="27" t="s">
        <v>446</v>
      </c>
      <c r="D25" s="28" t="s">
        <v>2201</v>
      </c>
      <c r="E25" s="27" t="s">
        <v>2196</v>
      </c>
      <c r="F25" s="27" t="s">
        <v>448</v>
      </c>
      <c r="G25" s="25"/>
    </row>
    <row r="26" spans="1:7" ht="98.15" customHeight="1">
      <c r="A26" s="309"/>
      <c r="B26" s="297">
        <v>3</v>
      </c>
      <c r="C26" s="294" t="s">
        <v>66</v>
      </c>
      <c r="D26" s="315" t="s">
        <v>2202</v>
      </c>
      <c r="E26" s="306" t="s">
        <v>0</v>
      </c>
      <c r="F26" s="164" t="s">
        <v>60</v>
      </c>
      <c r="G26" s="25"/>
    </row>
    <row r="27" spans="1:7" ht="90" customHeight="1">
      <c r="A27" s="309"/>
      <c r="B27" s="298"/>
      <c r="C27" s="295"/>
      <c r="D27" s="316"/>
      <c r="E27" s="307"/>
      <c r="F27" s="165" t="s">
        <v>55</v>
      </c>
      <c r="G27" s="25"/>
    </row>
    <row r="28" spans="1:7" ht="19.399999999999999" customHeight="1">
      <c r="A28" s="309"/>
      <c r="B28" s="298"/>
      <c r="C28" s="295"/>
      <c r="D28" s="316"/>
      <c r="E28" s="307"/>
      <c r="F28" s="165" t="s">
        <v>56</v>
      </c>
      <c r="G28" s="25"/>
    </row>
    <row r="29" spans="1:7" ht="74.5" customHeight="1">
      <c r="A29" s="309"/>
      <c r="B29" s="298"/>
      <c r="C29" s="295"/>
      <c r="D29" s="316"/>
      <c r="E29" s="307"/>
      <c r="F29" s="165" t="s">
        <v>57</v>
      </c>
      <c r="G29" s="25"/>
    </row>
    <row r="30" spans="1:7" ht="62.5" customHeight="1">
      <c r="A30" s="309"/>
      <c r="B30" s="298"/>
      <c r="C30" s="295"/>
      <c r="D30" s="316"/>
      <c r="E30" s="307"/>
      <c r="F30" s="165" t="s">
        <v>58</v>
      </c>
      <c r="G30" s="25"/>
    </row>
    <row r="31" spans="1:7" ht="81" customHeight="1">
      <c r="A31" s="309"/>
      <c r="B31" s="298"/>
      <c r="C31" s="295"/>
      <c r="D31" s="316"/>
      <c r="E31" s="307"/>
      <c r="F31" s="165" t="s">
        <v>59</v>
      </c>
      <c r="G31" s="25"/>
    </row>
    <row r="32" spans="1:7" ht="48.75" customHeight="1">
      <c r="A32" s="309"/>
      <c r="B32" s="298"/>
      <c r="C32" s="295"/>
      <c r="D32" s="316"/>
      <c r="E32" s="307"/>
      <c r="F32" s="165" t="s">
        <v>62</v>
      </c>
      <c r="G32" s="25"/>
    </row>
    <row r="33" spans="1:7" ht="98.5" customHeight="1">
      <c r="A33" s="309"/>
      <c r="B33" s="298"/>
      <c r="C33" s="295"/>
      <c r="D33" s="316"/>
      <c r="E33" s="307"/>
      <c r="F33" s="165" t="s">
        <v>61</v>
      </c>
      <c r="G33" s="25"/>
    </row>
    <row r="34" spans="1:7" ht="89.15" customHeight="1">
      <c r="A34" s="309"/>
      <c r="B34" s="298"/>
      <c r="C34" s="295"/>
      <c r="D34" s="316"/>
      <c r="E34" s="307"/>
      <c r="F34" s="165" t="s">
        <v>63</v>
      </c>
      <c r="G34" s="25"/>
    </row>
    <row r="35" spans="1:7" ht="29.15" customHeight="1">
      <c r="A35" s="309"/>
      <c r="B35" s="298"/>
      <c r="C35" s="295"/>
      <c r="D35" s="316"/>
      <c r="E35" s="307"/>
      <c r="F35" s="165" t="s">
        <v>64</v>
      </c>
      <c r="G35" s="25"/>
    </row>
    <row r="36" spans="1:7" ht="111">
      <c r="A36" s="309"/>
      <c r="B36" s="299"/>
      <c r="C36" s="296"/>
      <c r="D36" s="317"/>
      <c r="E36" s="308"/>
      <c r="F36" s="166" t="s">
        <v>65</v>
      </c>
      <c r="G36" s="25"/>
    </row>
    <row r="37" spans="1:7" ht="100">
      <c r="A37" s="309"/>
      <c r="B37" s="141">
        <v>3.01</v>
      </c>
      <c r="C37" s="142" t="s">
        <v>66</v>
      </c>
      <c r="D37" s="28" t="s">
        <v>2203</v>
      </c>
      <c r="E37" s="167" t="s">
        <v>1294</v>
      </c>
      <c r="F37" s="168" t="s">
        <v>1396</v>
      </c>
      <c r="G37" s="25"/>
    </row>
    <row r="38" spans="1:7" ht="80">
      <c r="A38" s="309"/>
      <c r="B38" s="141">
        <v>3.02</v>
      </c>
      <c r="C38" s="142" t="s">
        <v>1326</v>
      </c>
      <c r="D38" s="28" t="s">
        <v>2204</v>
      </c>
      <c r="E38" s="167" t="s">
        <v>1341</v>
      </c>
      <c r="F38" s="168" t="s">
        <v>1397</v>
      </c>
      <c r="G38" s="25"/>
    </row>
    <row r="39" spans="1:7" ht="80">
      <c r="A39" s="309"/>
      <c r="B39" s="150">
        <v>4</v>
      </c>
      <c r="C39" s="149" t="s">
        <v>1492</v>
      </c>
      <c r="D39" s="28" t="s">
        <v>2205</v>
      </c>
      <c r="E39" s="27" t="s">
        <v>2151</v>
      </c>
      <c r="F39" s="27" t="s">
        <v>1493</v>
      </c>
      <c r="G39" s="25"/>
    </row>
    <row r="40" spans="1:7" ht="40">
      <c r="A40" s="309"/>
      <c r="B40" s="141">
        <v>4.01</v>
      </c>
      <c r="C40" s="149" t="s">
        <v>1492</v>
      </c>
      <c r="D40" s="28" t="s">
        <v>2207</v>
      </c>
      <c r="E40" s="27" t="s">
        <v>2163</v>
      </c>
      <c r="F40" s="27" t="s">
        <v>2167</v>
      </c>
      <c r="G40" s="25"/>
    </row>
    <row r="41" spans="1:7" ht="40">
      <c r="A41" s="309"/>
      <c r="B41" s="141" t="s">
        <v>2194</v>
      </c>
      <c r="C41" s="149" t="s">
        <v>1492</v>
      </c>
      <c r="D41" s="28" t="s">
        <v>2206</v>
      </c>
      <c r="E41" s="27" t="s">
        <v>2197</v>
      </c>
      <c r="F41" s="27" t="s">
        <v>2195</v>
      </c>
      <c r="G41" s="25"/>
    </row>
    <row r="42" spans="1:7" ht="40">
      <c r="A42" s="309"/>
      <c r="B42" s="141" t="s">
        <v>2228</v>
      </c>
      <c r="C42" s="149" t="s">
        <v>1492</v>
      </c>
      <c r="D42" s="28" t="s">
        <v>2233</v>
      </c>
      <c r="E42" s="27" t="s">
        <v>2196</v>
      </c>
      <c r="F42" s="27" t="s">
        <v>2229</v>
      </c>
      <c r="G42" s="25"/>
    </row>
    <row r="43" spans="1:7" ht="110">
      <c r="A43" s="309"/>
      <c r="B43" s="160">
        <v>4.0999999999999996</v>
      </c>
      <c r="C43" s="149" t="s">
        <v>2232</v>
      </c>
      <c r="D43" s="161">
        <v>42867</v>
      </c>
      <c r="E43" s="169" t="s">
        <v>2235</v>
      </c>
      <c r="F43" s="27" t="s">
        <v>2234</v>
      </c>
      <c r="G43" s="25"/>
    </row>
    <row r="44" spans="1:7" ht="70">
      <c r="A44" s="309"/>
      <c r="B44" s="160">
        <v>4.2</v>
      </c>
      <c r="C44" s="149" t="s">
        <v>2232</v>
      </c>
      <c r="D44" s="161">
        <v>42704</v>
      </c>
      <c r="E44" s="169" t="s">
        <v>2431</v>
      </c>
      <c r="F44" s="27" t="s">
        <v>2406</v>
      </c>
      <c r="G44" s="25"/>
    </row>
    <row r="45" spans="1:7" ht="130">
      <c r="A45" s="309"/>
      <c r="B45" s="202">
        <v>5</v>
      </c>
      <c r="C45" s="149" t="s">
        <v>2232</v>
      </c>
      <c r="D45" s="161">
        <v>42867</v>
      </c>
      <c r="E45" s="169" t="s">
        <v>12652</v>
      </c>
      <c r="F45" s="27" t="s">
        <v>12374</v>
      </c>
      <c r="G45" s="25"/>
    </row>
    <row r="46" spans="1:7" ht="30">
      <c r="A46" s="309"/>
      <c r="B46" s="160">
        <v>5.01</v>
      </c>
      <c r="C46" s="149" t="s">
        <v>2232</v>
      </c>
      <c r="D46" s="161">
        <v>42907</v>
      </c>
      <c r="E46" s="169" t="s">
        <v>15329</v>
      </c>
      <c r="F46" s="27" t="s">
        <v>12374</v>
      </c>
      <c r="G46" s="25"/>
    </row>
    <row r="47" spans="1:7" ht="60">
      <c r="A47" s="309"/>
      <c r="B47" s="160">
        <v>5.0999999999999996</v>
      </c>
      <c r="C47" s="149" t="s">
        <v>2232</v>
      </c>
      <c r="D47" s="161">
        <v>43070</v>
      </c>
      <c r="E47" s="169" t="s">
        <v>12862</v>
      </c>
      <c r="F47" s="27" t="s">
        <v>12863</v>
      </c>
      <c r="G47" s="25"/>
    </row>
    <row r="48" spans="1:7" ht="50">
      <c r="A48" s="309"/>
      <c r="B48" s="160">
        <v>5.1100000000000003</v>
      </c>
      <c r="C48" s="149" t="s">
        <v>13097</v>
      </c>
      <c r="D48" s="161">
        <v>43217</v>
      </c>
      <c r="E48" s="169" t="s">
        <v>13199</v>
      </c>
      <c r="F48" s="27" t="s">
        <v>13124</v>
      </c>
      <c r="G48" s="25"/>
    </row>
    <row r="49" spans="1:7" ht="50">
      <c r="A49" s="309"/>
      <c r="B49" s="160">
        <v>5.12</v>
      </c>
      <c r="C49" s="149" t="s">
        <v>13097</v>
      </c>
      <c r="D49" s="161">
        <v>43581</v>
      </c>
      <c r="E49" s="169" t="s">
        <v>13199</v>
      </c>
      <c r="F49" s="27" t="s">
        <v>13741</v>
      </c>
      <c r="G49" s="25"/>
    </row>
    <row r="50" spans="1:7" ht="70">
      <c r="A50" s="309"/>
      <c r="B50" s="202">
        <v>6</v>
      </c>
      <c r="C50" s="149" t="s">
        <v>13097</v>
      </c>
      <c r="D50" s="161">
        <v>43964</v>
      </c>
      <c r="E50" s="169" t="s">
        <v>13953</v>
      </c>
      <c r="F50" s="27" t="s">
        <v>13744</v>
      </c>
      <c r="G50" s="25"/>
    </row>
    <row r="51" spans="1:7" ht="40">
      <c r="A51" s="309"/>
      <c r="B51" s="160">
        <v>6.01</v>
      </c>
      <c r="C51" s="149" t="s">
        <v>13097</v>
      </c>
      <c r="D51" s="161">
        <v>43970</v>
      </c>
      <c r="E51" s="169" t="s">
        <v>15330</v>
      </c>
      <c r="F51" s="169" t="s">
        <v>13744</v>
      </c>
      <c r="G51" s="25"/>
    </row>
    <row r="52" spans="1:7" ht="40">
      <c r="A52" s="309"/>
      <c r="B52" s="160">
        <v>6.1</v>
      </c>
      <c r="C52" s="149" t="s">
        <v>13097</v>
      </c>
      <c r="D52" s="161">
        <v>44314</v>
      </c>
      <c r="E52" s="169" t="s">
        <v>15323</v>
      </c>
      <c r="F52" s="169" t="s">
        <v>14913</v>
      </c>
      <c r="G52" s="25"/>
    </row>
    <row r="53" spans="1:7" ht="40">
      <c r="A53" s="309"/>
      <c r="B53" s="160">
        <v>6.2</v>
      </c>
      <c r="C53" s="149" t="s">
        <v>13097</v>
      </c>
      <c r="D53" s="161">
        <v>44678</v>
      </c>
      <c r="E53" s="169" t="s">
        <v>15323</v>
      </c>
      <c r="F53" s="169" t="s">
        <v>15322</v>
      </c>
      <c r="G53" s="25"/>
    </row>
    <row r="54" spans="1:7" ht="40">
      <c r="A54" s="309"/>
      <c r="B54" s="160">
        <v>6.21</v>
      </c>
      <c r="C54" s="149" t="s">
        <v>13097</v>
      </c>
      <c r="D54" s="161">
        <v>44687</v>
      </c>
      <c r="E54" s="169" t="s">
        <v>15331</v>
      </c>
      <c r="F54" s="169" t="s">
        <v>15322</v>
      </c>
      <c r="G54" s="25"/>
    </row>
    <row r="55" spans="1:7" ht="40">
      <c r="A55" s="309"/>
      <c r="B55" s="160">
        <v>6.22</v>
      </c>
      <c r="C55" s="149" t="s">
        <v>13097</v>
      </c>
      <c r="D55" s="275">
        <v>44692</v>
      </c>
      <c r="E55" s="169" t="s">
        <v>15330</v>
      </c>
      <c r="F55" s="169" t="s">
        <v>15322</v>
      </c>
      <c r="G55" s="25"/>
    </row>
    <row r="56" spans="1:7" ht="50">
      <c r="A56" s="309"/>
      <c r="B56" s="202">
        <v>6.3</v>
      </c>
      <c r="C56" s="149" t="s">
        <v>13097</v>
      </c>
      <c r="D56" s="275">
        <v>45051</v>
      </c>
      <c r="E56" s="169" t="s">
        <v>15590</v>
      </c>
      <c r="F56" s="169" t="s">
        <v>15371</v>
      </c>
      <c r="G56" s="25"/>
    </row>
    <row r="57" spans="1:7" ht="40">
      <c r="A57" s="309"/>
      <c r="B57" s="160">
        <v>6.31</v>
      </c>
      <c r="C57" s="149" t="s">
        <v>13097</v>
      </c>
      <c r="D57" s="275">
        <v>45072</v>
      </c>
      <c r="E57" s="169" t="s">
        <v>15592</v>
      </c>
      <c r="F57" s="169" t="s">
        <v>15371</v>
      </c>
      <c r="G57" s="25"/>
    </row>
    <row r="58" spans="1:7" ht="40.5" customHeight="1">
      <c r="A58" s="309"/>
      <c r="B58" s="202">
        <v>6.4</v>
      </c>
      <c r="C58" s="149" t="s">
        <v>13097</v>
      </c>
      <c r="D58" s="275">
        <v>45408</v>
      </c>
      <c r="E58" s="169" t="s">
        <v>15594</v>
      </c>
      <c r="F58" s="169" t="s">
        <v>15593</v>
      </c>
      <c r="G58" s="25"/>
    </row>
    <row r="59" spans="1:7" ht="32.5" customHeight="1">
      <c r="A59" s="309"/>
      <c r="B59" s="202">
        <v>6.5</v>
      </c>
      <c r="C59" s="149" t="s">
        <v>13097</v>
      </c>
      <c r="D59" s="275">
        <v>45772</v>
      </c>
      <c r="E59" s="169" t="s">
        <v>15669</v>
      </c>
      <c r="F59" s="169" t="s">
        <v>15720</v>
      </c>
      <c r="G59" s="25"/>
    </row>
    <row r="60" spans="1:7" ht="14" thickBot="1">
      <c r="A60" s="310"/>
      <c r="B60" s="311" t="str">
        <f ca="1">OFFSET(L!$C$1,MATCH("General"&amp;"Cpy",L!$A:$A,0)-1,SL,,)</f>
        <v>© 2025 Responsible Minerals Initiative。保留所有权利。</v>
      </c>
      <c r="C60" s="311"/>
      <c r="D60" s="311"/>
      <c r="E60" s="311"/>
      <c r="F60" s="311"/>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pageMargins left="0.70866141732283472" right="0.70866141732283472" top="0.74803149606299213" bottom="0.74803149606299213" header="0.31496062992125984" footer="0.31496062992125984"/>
  <pageSetup scale="2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0">
      <c r="A2" s="105" t="str">
        <f ca="1">OFFSET(L!$C$1,MATCH("Instructions"&amp;ADDRESS(ROW(),COLUMN(),4),L!$A:$A,0)-1,SL,,)</f>
        <v>介绍</v>
      </c>
      <c r="B2" s="100" t="s">
        <v>1270</v>
      </c>
    </row>
    <row r="3" spans="1:2" ht="135">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5"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5">
      <c r="A5" s="106"/>
      <c r="B5" s="100"/>
    </row>
    <row r="6" spans="1:2" ht="30">
      <c r="A6" s="105" t="str">
        <f ca="1">OFFSET(L!$C$1,MATCH("Instructions"&amp;ADDRESS(ROW(),COLUMN(),4),L!$A:$A,0)-1,SL,,)</f>
        <v>公司信息的填写说明（第 8 至 22 行）。_x000D_
请仅以英文作答</v>
      </c>
      <c r="B6" s="100" t="s">
        <v>1270</v>
      </c>
    </row>
    <row r="7" spans="1:2" ht="15">
      <c r="A7" s="237" t="str">
        <f ca="1">OFFSET(L!$C$1,MATCH("Instructions"&amp;ADDRESS(ROW(),COLUMN(),4),L!$A:$A,0)-1,SL,,)</f>
        <v>注：带星号 (*) 的字段为必填。</v>
      </c>
      <c r="B7" s="100"/>
    </row>
    <row r="8" spans="1:2" ht="15">
      <c r="A8" s="102" t="str">
        <f ca="1">OFFSET(L!$C$1,MATCH("Instructions"&amp;ADDRESS(ROW(),COLUMN(),4),L!$A:$A,0)-1,SL,,)</f>
        <v>1. 插入贵公司的法定名称。请勿使用缩写。在此字段中，您可以选择添加其他商业名称、营业名称等。</v>
      </c>
      <c r="B8" s="100"/>
    </row>
    <row r="9" spans="1:2" ht="405.65"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30">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30">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1270</v>
      </c>
    </row>
    <row r="22" spans="1:2" ht="15">
      <c r="A22" s="106"/>
      <c r="B22" s="100"/>
    </row>
    <row r="23" spans="1:2" ht="30">
      <c r="A23" s="105" t="str">
        <f ca="1">OFFSET(L!$C$1,MATCH("Instructions"&amp;ADDRESS(ROW(),COLUMN(),4),L!$A:$A,0)-1,SL,,)</f>
        <v>八道尽职调查问题的填写指南（第 24 至 71 行）。_x000D_
请仅以英文作答</v>
      </c>
      <c r="B23" s="100" t="s">
        <v>1270</v>
      </c>
    </row>
    <row r="24" spans="1:2" ht="80.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75"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0">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2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7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120">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5"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45">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45">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5">
      <c r="A36" s="106"/>
      <c r="B36" s="100"/>
    </row>
    <row r="37" spans="1:2" ht="30">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60">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5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35">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0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5">
      <c r="A47" s="106"/>
      <c r="B47" s="100"/>
    </row>
    <row r="48" spans="1:2" ht="30">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5" customHeight="1">
      <c r="A52" s="102" t="str">
        <f ca="1">OFFSET(L!$C$1,MATCH("Instructions"&amp;ADDRESS(ROW(),COLUMN(),4),L!$A:$A,0)-1,SL,,)</f>
        <v>2. 金属 (*) - 在下拉菜单中，选择正在输入信息的冶炼厂所提炼的金属。 此为必填字段。</v>
      </c>
      <c r="B52" s="100"/>
    </row>
    <row r="53" spans="1:2" ht="79"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0">
      <c r="A58" s="102" t="str">
        <f ca="1">OFFSET(L!$C$1,MATCH("Instructions"&amp;ADDRESS(ROW(),COLUMN(),4),L!$A:$A,0)-1,SL,,)</f>
        <v>8. 冶炼厂所在街道 - 提供冶炼厂所在街道的名称。此为选填字段。</v>
      </c>
      <c r="B58" s="100" t="s">
        <v>1269</v>
      </c>
    </row>
    <row r="59" spans="1:2" ht="30">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20">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4"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2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90">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5"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4"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0">
      <c r="A74" s="102"/>
      <c r="B74" s="100" t="s">
        <v>428</v>
      </c>
    </row>
    <row r="75" spans="1:2" ht="15">
      <c r="A75" s="102" t="str">
        <f ca="1">OFFSET(L!$C$1,MATCH("General"&amp;"Cpy",L!$A:$A,0)-1,SL,,)</f>
        <v>© 2025 Responsible Minerals Initiative。保留所有权利。</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4"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8" sqref="C8"/>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4"/>
      <c r="B2" s="137" t="str">
        <f ca="1">OFFSET(L!$C$1,MATCH("Definitions"&amp;ADDRESS(ROW(),COLUMN(),4),L!$A:$A,0)-1,SL,,)</f>
        <v>物品</v>
      </c>
      <c r="C2" s="137" t="str">
        <f ca="1">OFFSET(L!$C$1,MATCH("Definitions"&amp;ADDRESS(ROW(),COLUMN(),4),L!$A:$A,0)-1,SL,,)</f>
        <v>定义</v>
      </c>
      <c r="D2" s="322"/>
      <c r="E2" s="101"/>
    </row>
    <row r="3" spans="1:5" ht="64" customHeight="1">
      <c r="A3" s="74"/>
      <c r="B3" s="63" t="str">
        <f ca="1">OFFSET(L!$C$1,MATCH("Definitions"&amp;ADDRESS(ROW(),COLUMN(),4),L!$A:$A,0)-1,SL,,)</f>
        <v>3TG 是钽 (Tantalum)、锡 (Tin)、钨 (Tungsten)、金 (Gold) 的缩写</v>
      </c>
      <c r="C3" s="63" t="str">
        <f ca="1">OFFSET(L!$C$1,MATCH("Definitions"&amp;ADDRESS(ROW(),COLUMN(),4),L!$A:$A,0)-1,SL,,)</f>
        <v>钽、锡、钨、金</v>
      </c>
      <c r="D3" s="322"/>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2"/>
      <c r="E4" s="100"/>
    </row>
    <row r="5" spans="1:5" ht="45">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2"/>
      <c r="E5" s="100"/>
    </row>
    <row r="6" spans="1:5" ht="151.2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2"/>
      <c r="E6" s="100" t="s">
        <v>1279</v>
      </c>
    </row>
    <row r="7" spans="1:5" ht="105.65"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2"/>
      <c r="E7" s="100" t="s">
        <v>1279</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2"/>
      <c r="E8" s="100" t="s">
        <v>1282</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2"/>
      <c r="E9" s="100" t="s">
        <v>1279</v>
      </c>
    </row>
    <row r="10" spans="1:5" ht="45">
      <c r="A10" s="74"/>
      <c r="B10" s="63" t="str">
        <f ca="1">OFFSET(L!$C$1,MATCH("Definitions"&amp;ADDRESS(ROW(),COLUMN(),4),L!$A:$A,0)-1,SL,,)</f>
        <v>刚果民主共和国</v>
      </c>
      <c r="C10" s="63" t="str">
        <f ca="1">OFFSET(L!$C$1,MATCH("Definitions"&amp;ADDRESS(ROW(),COLUMN(),4),L!$A:$A,0)-1,SL,,)</f>
        <v>刚果民主共和国</v>
      </c>
      <c r="D10" s="322"/>
      <c r="E10" s="100" t="s">
        <v>1278</v>
      </c>
    </row>
    <row r="11" spans="1:5" ht="45"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2"/>
      <c r="E11" s="100" t="s">
        <v>1278</v>
      </c>
    </row>
    <row r="12" spans="1:5" ht="45">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2"/>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2"/>
      <c r="E13" s="100" t="s">
        <v>1280</v>
      </c>
    </row>
    <row r="14" spans="1:5" ht="195">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2"/>
      <c r="E14" s="100" t="s">
        <v>1278</v>
      </c>
    </row>
    <row r="15" spans="1:5" ht="105">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2"/>
      <c r="E15" s="100" t="s">
        <v>1278</v>
      </c>
    </row>
    <row r="16" spans="1:5" ht="45">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2"/>
      <c r="E16" s="100" t="s">
        <v>1278</v>
      </c>
    </row>
    <row r="17" spans="1:5" ht="150">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2"/>
      <c r="E17" s="100" t="s">
        <v>1278</v>
      </c>
    </row>
    <row r="18" spans="1:5" ht="12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2"/>
      <c r="E18" s="100" t="s">
        <v>1278</v>
      </c>
    </row>
    <row r="19" spans="1:5" ht="1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2"/>
      <c r="E19" s="100"/>
    </row>
    <row r="20" spans="1:5" ht="30">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2"/>
      <c r="E20" s="100"/>
    </row>
    <row r="21" spans="1:5" ht="30">
      <c r="A21" s="74"/>
      <c r="B21" s="63" t="str">
        <f ca="1">OFFSET(L!$C$1,MATCH("Definitions"&amp;ADDRESS(ROW(),COLUMN(),4),L!$A:$A,0)-1,SL,,)</f>
        <v>责任商业联盟（Responsible Business Alliance，RBA）</v>
      </c>
      <c r="C21" s="63" t="str">
        <f ca="1">OFFSET(L!$C$1,MATCH("Definitions"&amp;ADDRESS(ROW(),COLUMN(),4),L!$A:$A,0)-1,SL,,)</f>
        <v>责任商业联盟 (www.responsiblebusiness.org)</v>
      </c>
      <c r="D21" s="322"/>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2"/>
      <c r="E22" s="100"/>
    </row>
    <row r="23" spans="1:5" ht="60">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2"/>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2"/>
      <c r="E24" s="100"/>
    </row>
    <row r="25" spans="1:5" ht="177.65"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2"/>
      <c r="E25" s="100" t="s">
        <v>1278</v>
      </c>
    </row>
    <row r="26" spans="1:5" ht="75">
      <c r="A26" s="74"/>
      <c r="B26" s="63" t="str">
        <f ca="1">OFFSET(L!$C$1,MATCH("Definitions"&amp;ADDRESS(ROW(),COLUMN(),4),L!$A:$A,0)-1,SL,,)</f>
        <v>证券交易委员会 (SEC)</v>
      </c>
      <c r="C26" s="63" t="str">
        <f ca="1">OFFSET(L!$C$1,MATCH("Definitions"&amp;ADDRESS(ROW(),COLUMN(),4),L!$A:$A,0)-1,SL,,)</f>
        <v>美国证券交易委员会 (www.sec.gov)</v>
      </c>
      <c r="D26" s="322"/>
      <c r="E26" s="100" t="s">
        <v>1280</v>
      </c>
    </row>
    <row r="27" spans="1:5" ht="45">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2"/>
      <c r="E27" s="100" t="s">
        <v>1278</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2"/>
      <c r="E28" s="100" t="s">
        <v>1279</v>
      </c>
    </row>
    <row r="29" spans="1:5" ht="90">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2"/>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2"/>
      <c r="E30" s="100" t="s">
        <v>1281</v>
      </c>
    </row>
    <row r="31" spans="1:5" ht="133"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2"/>
      <c r="E31" s="100"/>
    </row>
    <row r="32" spans="1:5" ht="15">
      <c r="A32" s="74"/>
      <c r="B32" s="321" t="str">
        <f ca="1">OFFSET(L!$C$1,MATCH("General"&amp;"Cpy",L!$A:$A,0)-1,SL,,)</f>
        <v>© 2025 Responsible Minerals Initiative。保留所有权利。</v>
      </c>
      <c r="C32" s="321"/>
      <c r="D32" s="322"/>
      <c r="E32" s="100"/>
    </row>
    <row r="33" spans="1:4" ht="14" thickBot="1">
      <c r="A33" s="75"/>
      <c r="B33" s="153"/>
      <c r="C33" s="153"/>
      <c r="D33" s="323"/>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2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F3" sqref="F3:H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4"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58"/>
      <c r="G3" s="358"/>
      <c r="H3" s="358"/>
      <c r="I3" s="152"/>
      <c r="J3" s="138" t="s">
        <v>15733</v>
      </c>
      <c r="K3" s="36"/>
      <c r="L3" s="100"/>
      <c r="P3" s="45">
        <f>MATCH($D$3,LN,0)</f>
        <v>2</v>
      </c>
    </row>
    <row r="4" spans="1:34" ht="15">
      <c r="A4" s="34"/>
      <c r="B4" s="354" t="str">
        <f ca="1">OFFSET(L!$C$1,MATCH("Declaration"&amp;ADDRESS(ROW(),COLUMN(),4),L!$A:$A,0)-1,SL,,)</f>
        <v>此填写此报告的目的是收集在产品中所用锡、钽、钨、黄金等金属的采购信息。</v>
      </c>
      <c r="C4" s="354"/>
      <c r="D4" s="354"/>
      <c r="E4" s="354"/>
      <c r="F4" s="354"/>
      <c r="G4" s="354"/>
      <c r="H4" s="354"/>
      <c r="I4" s="359">
        <f ca="1">OFFSET(L!$C$1,MATCH("Declaration"&amp;ADDRESS(ROW(),COLUMN(),4),L!$A:$A,0)-1,SL,,)</f>
        <v>0</v>
      </c>
      <c r="J4" s="359"/>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必填字段标记为星号 (*)。参考说明选项卡，获取关于如何答复每个问题的指南。</v>
      </c>
      <c r="C6" s="354"/>
      <c r="D6" s="354"/>
      <c r="E6" s="354"/>
      <c r="F6" s="354"/>
      <c r="G6" s="354"/>
      <c r="H6" s="354"/>
      <c r="I6" s="354"/>
      <c r="J6" s="354"/>
      <c r="K6" s="36"/>
      <c r="L6" s="115" t="s">
        <v>430</v>
      </c>
      <c r="P6" s="3"/>
      <c r="Q6" s="3"/>
      <c r="R6" s="3"/>
      <c r="S6" s="3"/>
      <c r="T6" s="3"/>
      <c r="U6" s="3"/>
      <c r="V6" s="3"/>
      <c r="W6" s="3"/>
      <c r="X6" s="3"/>
      <c r="Y6" s="3"/>
      <c r="Z6" s="3"/>
      <c r="AA6" s="3"/>
      <c r="AB6" s="3"/>
      <c r="AC6" s="3"/>
      <c r="AD6" s="3"/>
      <c r="AE6" s="3"/>
      <c r="AF6" s="3"/>
      <c r="AG6" s="3"/>
      <c r="AH6" s="3"/>
    </row>
    <row r="7" spans="1:34" ht="37" customHeight="1">
      <c r="A7" s="34"/>
      <c r="B7" s="363" t="str">
        <f ca="1">OFFSET(L!$C$1,MATCH("Declaration"&amp;ADDRESS(ROW(),COLUMN(),4),L!$A:$A,0)-1,SL,,)</f>
        <v>公司信息</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公司名称 (*)：</v>
      </c>
      <c r="C8" s="76"/>
      <c r="D8" s="348"/>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申报范围或种类 (*)：</v>
      </c>
      <c r="C9" s="76"/>
      <c r="D9" s="360"/>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4" t="str">
        <f ca="1">OFFSET(L!$C$1,MATCH("Declaration"&amp;ADDRESS(ROW(),COLUMN(),4)&amp;LEFT($D$9,1),L!$A:$A,0)-1,SL,,)</f>
        <v>范围描述：</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 xml:space="preserve">公司唯一识别信息： </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公司唯一授权识别信息：</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地址：</v>
      </c>
      <c r="C14" s="77"/>
      <c r="D14" s="351"/>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联系人姓名 (*)：</v>
      </c>
      <c r="C15" s="77"/>
      <c r="D15" s="351"/>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电子邮件 - 联系人 (*)：</v>
      </c>
      <c r="C16" s="77"/>
      <c r="D16" s="366"/>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电话 - 联系人 (*)：</v>
      </c>
      <c r="C17" s="77"/>
      <c r="D17" s="351"/>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授权人 (*)：</v>
      </c>
      <c r="C18" s="77"/>
      <c r="D18" s="384"/>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职务 - 授权人：</v>
      </c>
      <c r="C19" s="77"/>
      <c r="D19" s="351"/>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电子邮件 - 授权人 (*)：</v>
      </c>
      <c r="C20" s="77"/>
      <c r="D20" s="366"/>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电话 - 授权人：</v>
      </c>
      <c r="C21" s="133"/>
      <c r="D21" s="324"/>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生效日期 (*)：</v>
      </c>
      <c r="C22" s="78"/>
      <c r="D22" s="329"/>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1" t="str">
        <f ca="1">OFFSET(L!$C$1,MATCH("Declaration"&amp;ADDRESS(ROW(),COLUMN(),4),L!$A:$A,0)-1,SL,,)</f>
        <v>根据上述申报范围，回答以下 1 至 8 题</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是否在产品或生产流程中有意添加或使用任何 3TG？(*)</v>
      </c>
      <c r="C25" s="17"/>
      <c r="D25" s="338" t="str">
        <f ca="1">OFFSET(L!$C$1,MATCH("Declaration"&amp;ADDRESS(ROW(),COLUMN(),4),L!$A:$A,0)-1,SL,,)</f>
        <v>回答</v>
      </c>
      <c r="E25" s="338"/>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钽(*)</v>
      </c>
      <c r="C26" s="35"/>
      <c r="D26" s="327"/>
      <c r="E26" s="328"/>
      <c r="F26" s="12"/>
      <c r="G26" s="335"/>
      <c r="H26" s="336"/>
      <c r="I26" s="336"/>
      <c r="J26" s="337"/>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锡(*)</v>
      </c>
      <c r="C27" s="35"/>
      <c r="D27" s="327"/>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7"/>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钨(*)</v>
      </c>
      <c r="C29" s="35"/>
      <c r="D29" s="327"/>
      <c r="E29" s="328"/>
      <c r="F29" s="12"/>
      <c r="G29" s="335"/>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是否有任何 3TG 仍存在于产品中？ (*)</v>
      </c>
      <c r="C31" s="10"/>
      <c r="D31" s="332" t="str">
        <f ca="1">D25</f>
        <v>回答</v>
      </c>
      <c r="E31" s="332"/>
      <c r="F31" s="18"/>
      <c r="G31" s="44" t="str">
        <f ca="1">G25</f>
        <v>注释</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钽(*)</v>
      </c>
      <c r="C32" s="10"/>
      <c r="D32" s="333"/>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锡(*)</v>
      </c>
      <c r="C33" s="10"/>
      <c r="D33" s="327"/>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7"/>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钨(*)</v>
      </c>
      <c r="C35" s="10"/>
      <c r="D35" s="327"/>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贵公司供应链中的冶炼厂是否从所指明的国家采购 3TG？（有关术语“SEC”，请参见定义选项卡） (*)</v>
      </c>
      <c r="C37" s="10"/>
      <c r="D37" s="332" t="str">
        <f ca="1">D25</f>
        <v>回答</v>
      </c>
      <c r="E37" s="332"/>
      <c r="F37" s="18"/>
      <c r="G37" s="44" t="str">
        <f ca="1">G25</f>
        <v>注释</v>
      </c>
      <c r="H37" s="375"/>
      <c r="I37" s="375"/>
      <c r="J37" s="375"/>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钽(*)</v>
      </c>
      <c r="C38" s="10"/>
      <c r="D38" s="327"/>
      <c r="E38" s="328"/>
      <c r="F38" s="47"/>
      <c r="G38" s="335"/>
      <c r="H38" s="336"/>
      <c r="I38" s="336"/>
      <c r="J38" s="337"/>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锡(*)</v>
      </c>
      <c r="C39" s="10"/>
      <c r="D39" s="327"/>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7"/>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钨(*)</v>
      </c>
      <c r="C41" s="10"/>
      <c r="D41" s="327"/>
      <c r="E41" s="328"/>
      <c r="F41" s="47"/>
      <c r="G41" s="335"/>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贵公司供应链中是否有冶炼厂从受冲突影响和高风险地区_x000D_
采购 3TG？ (*)</v>
      </c>
      <c r="C43" s="10"/>
      <c r="D43" s="332" t="str">
        <f ca="1">D25</f>
        <v>回答</v>
      </c>
      <c r="E43" s="332"/>
      <c r="F43" s="18"/>
      <c r="G43" s="44" t="str">
        <f ca="1">G25</f>
        <v>注释</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钽(*)</v>
      </c>
      <c r="C44" s="10"/>
      <c r="D44" s="327"/>
      <c r="E44" s="328"/>
      <c r="F44" s="47"/>
      <c r="G44" s="335"/>
      <c r="H44" s="336"/>
      <c r="I44" s="336"/>
      <c r="J44" s="337"/>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锡(*)</v>
      </c>
      <c r="C45" s="10"/>
      <c r="D45" s="327"/>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7"/>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钨(*)</v>
      </c>
      <c r="C47" s="10"/>
      <c r="D47" s="327"/>
      <c r="E47" s="328"/>
      <c r="F47" s="47"/>
      <c r="G47" s="335"/>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是否 100% 的 3TG（因产品功能或生产而必须使用）来自于回收料或报废料？ (*)</v>
      </c>
      <c r="C49" s="10"/>
      <c r="D49" s="332" t="str">
        <f ca="1">D25</f>
        <v>回答</v>
      </c>
      <c r="E49" s="332"/>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钽(*)</v>
      </c>
      <c r="C50" s="10"/>
      <c r="D50" s="327"/>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锡(*)</v>
      </c>
      <c r="C51" s="10"/>
      <c r="D51" s="327"/>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7"/>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钨(*)</v>
      </c>
      <c r="C53" s="10"/>
      <c r="D53" s="327"/>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已对贵公司供应链调查提供答复的相关供应商百分比是多少？ (*)</v>
      </c>
      <c r="C55" s="10"/>
      <c r="D55" s="332" t="str">
        <f ca="1">D25</f>
        <v>回答</v>
      </c>
      <c r="E55" s="332"/>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钽(*)</v>
      </c>
      <c r="C56" s="35"/>
      <c r="D56" s="369"/>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锡(*)</v>
      </c>
      <c r="C57" s="35"/>
      <c r="D57" s="369"/>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69"/>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钨(*)</v>
      </c>
      <c r="C59" s="35"/>
      <c r="D59" s="369"/>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您是否识别出为贵公司供应链供应 3TG 的所有冶炼厂？ (*)</v>
      </c>
      <c r="C61" s="10"/>
      <c r="D61" s="332" t="str">
        <f ca="1">D25</f>
        <v>回答</v>
      </c>
      <c r="E61" s="332"/>
      <c r="F61" s="18"/>
      <c r="G61" s="44" t="str">
        <f ca="1">G25</f>
        <v>注释</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钽(*)</v>
      </c>
      <c r="C62" s="10"/>
      <c r="D62" s="333"/>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锡(*)</v>
      </c>
      <c r="C63" s="10"/>
      <c r="D63" s="327"/>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7"/>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钨(*)</v>
      </c>
      <c r="C65" s="10"/>
      <c r="D65" s="327"/>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贵公司收到的所有适用冶炼厂信息是否已在此申报中报告？ (*)</v>
      </c>
      <c r="C67" s="10"/>
      <c r="D67" s="332" t="str">
        <f ca="1">D25</f>
        <v>回答</v>
      </c>
      <c r="E67" s="332"/>
      <c r="F67" s="18"/>
      <c r="G67" s="44" t="str">
        <f ca="1">G25</f>
        <v>注释</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钽(*)</v>
      </c>
      <c r="C68" s="35"/>
      <c r="D68" s="327"/>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锡(*)</v>
      </c>
      <c r="C69" s="35"/>
      <c r="D69" s="327"/>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7"/>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钨(*)</v>
      </c>
      <c r="C71" s="49"/>
      <c r="D71" s="327"/>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从公司层面，回答以下问题</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问题</v>
      </c>
      <c r="C74" s="81"/>
      <c r="D74" s="338" t="str">
        <f ca="1">D25</f>
        <v>回答</v>
      </c>
      <c r="E74" s="338"/>
      <c r="F74" s="53"/>
      <c r="G74" s="338" t="str">
        <f ca="1">G25</f>
        <v>注释</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27"/>
      <c r="E75" s="328"/>
      <c r="F75" s="57"/>
      <c r="G75" s="335"/>
      <c r="H75" s="336"/>
      <c r="I75" s="336"/>
      <c r="J75" s="337"/>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贵公司的负责任矿产采购政策是否公开发布于贵公司网页上？（备注 - 如果是，请在注释字段中注明 URL。） (*)</v>
      </c>
      <c r="C77" s="57"/>
      <c r="D77" s="327"/>
      <c r="E77" s="328"/>
      <c r="F77" s="57"/>
      <c r="G77" s="339"/>
      <c r="H77" s="340"/>
      <c r="I77" s="340"/>
      <c r="J77" s="341"/>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7"/>
      <c r="E79" s="328"/>
      <c r="F79" s="57"/>
      <c r="G79" s="335"/>
      <c r="H79" s="336"/>
      <c r="I79" s="336"/>
      <c r="J79" s="337"/>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7"/>
      <c r="E81" s="328"/>
      <c r="F81" s="57"/>
      <c r="G81" s="335"/>
      <c r="H81" s="336"/>
      <c r="I81" s="336"/>
      <c r="J81" s="337"/>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7"/>
      <c r="E83" s="328"/>
      <c r="F83" s="57"/>
      <c r="G83" s="335"/>
      <c r="H83" s="336"/>
      <c r="I83" s="336"/>
      <c r="J83" s="337"/>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80"/>
      <c r="E85" s="381"/>
      <c r="F85" s="57"/>
      <c r="G85" s="335"/>
      <c r="H85" s="336"/>
      <c r="I85" s="336"/>
      <c r="J85" s="337"/>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贵公司的验证程序是否包括纠正措施管理？ (*)</v>
      </c>
      <c r="C87" s="57"/>
      <c r="D87" s="327"/>
      <c r="E87" s="328"/>
      <c r="F87" s="57"/>
      <c r="G87" s="335"/>
      <c r="H87" s="336"/>
      <c r="I87" s="336"/>
      <c r="J87" s="337"/>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7"/>
      <c r="E89" s="328"/>
      <c r="F89" s="57"/>
      <c r="G89" s="335"/>
      <c r="H89" s="336"/>
      <c r="I89" s="336"/>
      <c r="J89" s="337"/>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5" thickBot="1">
      <c r="A91" s="377" t="str">
        <f ca="1">OFFSET(L!$C$1,MATCH("General"&amp;"Cpy",L!$A:$A,0)-1,SL,,)</f>
        <v>© 2025 Responsible Minerals Initiative。保留所有权利。</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A20" sqref="A2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首先：</v>
      </c>
      <c r="C2" s="172"/>
      <c r="D2" s="172"/>
      <c r="E2" s="172"/>
      <c r="F2" s="193"/>
      <c r="G2" s="193"/>
      <c r="H2" s="193"/>
      <c r="I2" s="194"/>
      <c r="J2" s="388" t="str">
        <f ca="1">OFFSET(L!$C$1,MATCH("Smelter List"&amp;ADDRESS(ROW(),COLUMN(),4),L!$A:$A,0)-1,SL,,)</f>
        <v>链接到“RMAP 合规冶炼厂列表”</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90"/>
      <c r="D3" s="390"/>
      <c r="E3" s="390"/>
      <c r="F3" s="222"/>
      <c r="G3" s="391" t="str">
        <f ca="1">OFFSET(L!$C$1,MATCH("General"&amp;"Cpy",L!$A:$A,0)-1,SL,,)</f>
        <v>© 2025 Responsible Minerals Initiative。保留所有权利。</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20" customHeight="1">
      <c r="A5" s="262"/>
      <c r="B5" s="182"/>
      <c r="C5" s="186"/>
      <c r="D5" s="230"/>
      <c r="E5" s="182"/>
      <c r="F5" s="182"/>
      <c r="G5" s="182"/>
      <c r="H5" s="183"/>
      <c r="I5" s="184"/>
      <c r="J5" s="184"/>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
      </c>
    </row>
    <row r="6" spans="1:34" s="227" customFormat="1" ht="20" customHeight="1">
      <c r="A6" s="262"/>
      <c r="B6" s="182"/>
      <c r="C6" s="186"/>
      <c r="D6" s="230"/>
      <c r="E6" s="182"/>
      <c r="F6" s="182"/>
      <c r="G6" s="182"/>
      <c r="H6" s="183"/>
      <c r="I6" s="184"/>
      <c r="J6" s="184"/>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
      </c>
    </row>
    <row r="7" spans="1:34" s="227" customFormat="1" ht="20" customHeight="1">
      <c r="A7" s="293"/>
      <c r="B7" s="182"/>
      <c r="C7" s="186"/>
      <c r="D7" s="230"/>
      <c r="E7" s="182"/>
      <c r="F7" s="182"/>
      <c r="G7" s="182"/>
      <c r="H7" s="183"/>
      <c r="I7" s="184"/>
      <c r="J7" s="184"/>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si="3"/>
        <v>0</v>
      </c>
      <c r="AB7" s="228" t="str">
        <f t="shared" si="4"/>
        <v/>
      </c>
    </row>
    <row r="8" spans="1:34" s="227" customFormat="1" ht="20" customHeight="1">
      <c r="A8" s="262"/>
      <c r="B8" s="182"/>
      <c r="C8" s="186"/>
      <c r="D8" s="230"/>
      <c r="E8" s="182"/>
      <c r="F8" s="182"/>
      <c r="G8" s="182"/>
      <c r="H8" s="183"/>
      <c r="I8" s="184"/>
      <c r="J8" s="184"/>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si="3"/>
        <v>0</v>
      </c>
      <c r="AB8" s="228" t="str">
        <f t="shared" si="4"/>
        <v/>
      </c>
    </row>
    <row r="9" spans="1:34" s="227" customFormat="1" ht="20" customHeight="1">
      <c r="A9" s="262"/>
      <c r="B9" s="182"/>
      <c r="C9" s="186"/>
      <c r="D9" s="230"/>
      <c r="E9" s="182"/>
      <c r="F9" s="182"/>
      <c r="G9" s="182"/>
      <c r="H9" s="183"/>
      <c r="I9" s="184"/>
      <c r="J9" s="184"/>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
      </c>
    </row>
    <row r="10" spans="1:34" s="227" customFormat="1" ht="20" customHeight="1">
      <c r="A10" s="262"/>
      <c r="B10" s="182"/>
      <c r="C10" s="186"/>
      <c r="D10" s="230"/>
      <c r="E10" s="182"/>
      <c r="F10" s="182"/>
      <c r="G10" s="182"/>
      <c r="H10" s="183"/>
      <c r="I10" s="184"/>
      <c r="J10" s="184"/>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si="3"/>
        <v>0</v>
      </c>
      <c r="AB10" s="228" t="str">
        <f t="shared" si="4"/>
        <v/>
      </c>
    </row>
    <row r="11" spans="1:34" s="227" customFormat="1" ht="20" customHeight="1">
      <c r="A11" s="26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
      </c>
    </row>
    <row r="12" spans="1:34" s="227" customFormat="1" ht="20" customHeight="1">
      <c r="A12" s="262"/>
      <c r="B12" s="182"/>
      <c r="C12" s="186"/>
      <c r="D12" s="230"/>
      <c r="E12" s="182"/>
      <c r="F12" s="182"/>
      <c r="G12" s="182"/>
      <c r="H12" s="183"/>
      <c r="I12" s="184"/>
      <c r="J12" s="184"/>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
      </c>
    </row>
    <row r="13" spans="1:34" s="227" customFormat="1" ht="20" customHeight="1">
      <c r="A13" s="262"/>
      <c r="B13" s="182"/>
      <c r="C13" s="186"/>
      <c r="D13" s="230"/>
      <c r="E13" s="182"/>
      <c r="F13" s="182"/>
      <c r="G13" s="182"/>
      <c r="H13" s="183"/>
      <c r="I13" s="184"/>
      <c r="J13" s="184"/>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3"/>
        <v>0</v>
      </c>
      <c r="AB13" s="228" t="str">
        <f t="shared" si="4"/>
        <v/>
      </c>
    </row>
    <row r="14" spans="1:34" s="227" customFormat="1" ht="20" customHeight="1">
      <c r="A14" s="262"/>
      <c r="B14" s="182"/>
      <c r="C14" s="186"/>
      <c r="D14" s="230"/>
      <c r="E14" s="182"/>
      <c r="F14" s="182"/>
      <c r="G14" s="182"/>
      <c r="H14" s="183"/>
      <c r="I14" s="184"/>
      <c r="J14" s="184"/>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
      </c>
    </row>
    <row r="15" spans="1:34" s="227" customFormat="1" ht="20" customHeight="1">
      <c r="A15" s="262"/>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393" t="str">
        <f ca="1">OFFSET(L!$C$1,MATCH("Checker"&amp;ADDRESS(ROW(),COLUMN(),4),L!$A:$A,0)-1,SL,,)</f>
        <v>将报告提交给客户以检查表格高亮显示为红色的任何行之前， 请确保已填妥所有必填字段。</v>
      </c>
      <c r="B1" s="393"/>
      <c r="C1" s="393"/>
      <c r="D1" s="119" t="str">
        <f ca="1">OFFSET(L!$C$1,MATCH("Checker"&amp;ADDRESS(ROW(),COLUMN(),4),L!$A:$A,0)-1,SL,,)</f>
        <v>待完成的必填字段</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41">
      <c r="A4" s="90" t="str">
        <f ca="1">Declaration!B8</f>
        <v>公司名称 (*)：</v>
      </c>
      <c r="B4" s="89">
        <f>Declaration!D8</f>
        <v>0</v>
      </c>
      <c r="C4" s="89" t="str">
        <f t="shared" ref="C4" ca="1" si="0">IF(H4=1,J4,I4)</f>
        <v>在“申报”选项卡 D8 单元格中，提供贵公司的名称</v>
      </c>
      <c r="D4" s="95" t="str">
        <f>IF(H4=1,"Click here to enter Company Name","")</f>
        <v>Click here to enter Company Name</v>
      </c>
      <c r="E4" s="20" t="s">
        <v>1273</v>
      </c>
      <c r="F4" s="93">
        <v>1</v>
      </c>
      <c r="G4" s="70">
        <f t="shared" ref="G4" si="1">IF(B4=0,1,0)</f>
        <v>1</v>
      </c>
      <c r="H4" s="71">
        <f>F4*G4</f>
        <v>1</v>
      </c>
      <c r="I4" s="147" t="str">
        <f ca="1">OFFSET(L!$C$1,MATCH("Checker"&amp;"Comp",L!$A:$A,0)-1,SL,,)</f>
        <v>填写</v>
      </c>
      <c r="J4" s="148" t="str">
        <f ca="1">OFFSET(L!$C$1,MATCH("Checker"&amp;ADDRESS(ROW(),COLUMN(),4),L!$A:$A,0)-1,SL,,)</f>
        <v>在“申报”选项卡 D8 单元格中，提供贵公司的名称</v>
      </c>
    </row>
    <row r="5" spans="1:10" ht="41">
      <c r="A5" s="90" t="str">
        <f ca="1">Declaration!B9</f>
        <v>申报范围或种类 (*)：</v>
      </c>
      <c r="B5" s="89">
        <f>Declaration!D9</f>
        <v>0</v>
      </c>
      <c r="C5" s="89" t="str">
        <f ca="1">IF(H5=1,J5,I5)</f>
        <v>在“申报”选项卡 D9 单元格中，选择申报范围</v>
      </c>
      <c r="D5" s="95" t="str">
        <f>IF(H5=1,"Click here to enter Declaration Scope","")</f>
        <v>Click here to enter Declaration Scope</v>
      </c>
      <c r="E5" s="20" t="s">
        <v>1273</v>
      </c>
      <c r="F5" s="93">
        <v>1</v>
      </c>
      <c r="G5" s="70">
        <f>IF(B5=0,1,0)</f>
        <v>1</v>
      </c>
      <c r="H5" s="71">
        <f t="shared" ref="H5" si="2">F5*G5</f>
        <v>1</v>
      </c>
      <c r="I5" s="147" t="str">
        <f ca="1">OFFSET(L!$C$1,MATCH("Checker"&amp;"Comp",L!$A:$A,0)-1,SL,,)</f>
        <v>填写</v>
      </c>
      <c r="J5" s="148" t="str">
        <f ca="1">OFFSET(L!$C$1,MATCH("Checker"&amp;ADDRESS(ROW(),COLUMN(),4),L!$A:$A,0)-1,SL,,)</f>
        <v>在“申报”选项卡 D9 单元格中，选择申报范围</v>
      </c>
    </row>
    <row r="6" spans="1:10" ht="41">
      <c r="A6" s="90" t="str">
        <f ca="1">Declaration!B10</f>
        <v>范围描述：</v>
      </c>
      <c r="B6" s="89">
        <f>Declaration!D10</f>
        <v>0</v>
      </c>
      <c r="C6" s="89" t="str">
        <f ca="1">IF(H6=1,J6,I6)</f>
        <v>填写</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41">
      <c r="A7" s="90" t="str">
        <f ca="1">Declaration!B15</f>
        <v>联系人姓名 (*)：</v>
      </c>
      <c r="B7" s="89">
        <f>Declaration!D15</f>
        <v>0</v>
      </c>
      <c r="C7" s="89" t="str">
        <f ca="1">IF(H7=1,J7,I7)</f>
        <v>在“申报”选项卡 D15 单元格中，提供联系人姓名</v>
      </c>
      <c r="D7" s="95" t="str">
        <f>IF(H7=1,"Click here to enter Contact Name","")</f>
        <v>Click here to enter Contact Name</v>
      </c>
      <c r="E7" s="20" t="s">
        <v>1273</v>
      </c>
      <c r="F7" s="93">
        <v>1</v>
      </c>
      <c r="G7" s="70">
        <f>IF(B7=0,1,0)</f>
        <v>1</v>
      </c>
      <c r="H7" s="71">
        <f t="shared" si="3"/>
        <v>1</v>
      </c>
      <c r="I7" s="147" t="str">
        <f ca="1">OFFSET(L!$C$1,MATCH("Checker"&amp;"Comp",L!$A:$A,0)-1,SL,,)</f>
        <v>填写</v>
      </c>
      <c r="J7" s="19" t="str">
        <f ca="1">OFFSET(L!$C$1,MATCH("Checker"&amp;ADDRESS(ROW(),COLUMN(),4),L!$A:$A,0)-1,SL,,)</f>
        <v>在“申报”选项卡 D15 单元格中，提供联系人姓名</v>
      </c>
    </row>
    <row r="8" spans="1:10" ht="41">
      <c r="A8" s="90" t="str">
        <f ca="1">Declaration!B16</f>
        <v>电子邮件 - 联系人 (*)：</v>
      </c>
      <c r="B8" s="89">
        <f>Declaration!D16</f>
        <v>0</v>
      </c>
      <c r="C8" s="89" t="str">
        <f ca="1">IF(H8=1,J8,I8)</f>
        <v>在“申报”选项卡 D16 单元格中，提供联系人的有效电子邮件</v>
      </c>
      <c r="D8" s="95" t="str">
        <f>IF(H8=1,"Click here to enter Email-Contact","")</f>
        <v>Click here to enter Email-Contact</v>
      </c>
      <c r="E8" s="20" t="s">
        <v>1273</v>
      </c>
      <c r="F8" s="93">
        <v>1</v>
      </c>
      <c r="G8" s="70">
        <f>IF(ISNUMBER(SEARCH("@",B8)),0,1)</f>
        <v>1</v>
      </c>
      <c r="H8" s="71">
        <f t="shared" si="3"/>
        <v>1</v>
      </c>
      <c r="I8" s="147" t="str">
        <f ca="1">OFFSET(L!$C$1,MATCH("Checker"&amp;"Comp",L!$A:$A,0)-1,SL,,)</f>
        <v>填写</v>
      </c>
      <c r="J8" s="19" t="str">
        <f ca="1">OFFSET(L!$C$1,MATCH("Checker"&amp;ADDRESS(ROW(),COLUMN(),4),L!$A:$A,0)-1,SL,,)</f>
        <v>在“申报”选项卡 D16 单元格中，提供联系人的有效电子邮件</v>
      </c>
    </row>
    <row r="9" spans="1:10" ht="41">
      <c r="A9" s="90" t="str">
        <f ca="1">Declaration!B17</f>
        <v>电话 - 联系人 (*)：</v>
      </c>
      <c r="B9" s="273">
        <f>Declaration!D17</f>
        <v>0</v>
      </c>
      <c r="C9" s="89" t="str">
        <f ca="1">IF(H9=1,J9,I9)</f>
        <v>在“申报”选项卡 D17 单元格中，提供联系人的电话号码</v>
      </c>
      <c r="D9" s="95" t="str">
        <f>IF(H9=1,"Click here to enter Phone-Contact","")</f>
        <v>Click here to enter Phone-Contact</v>
      </c>
      <c r="E9" s="20" t="s">
        <v>1273</v>
      </c>
      <c r="F9" s="93">
        <v>1</v>
      </c>
      <c r="G9" s="70">
        <f>IF(B9=0,1,0)</f>
        <v>1</v>
      </c>
      <c r="H9" s="71">
        <f t="shared" si="3"/>
        <v>1</v>
      </c>
      <c r="I9" s="147" t="str">
        <f ca="1">OFFSET(L!$C$1,MATCH("Checker"&amp;"Comp",L!$A:$A,0)-1,SL,,)</f>
        <v>填写</v>
      </c>
      <c r="J9" s="19" t="str">
        <f ca="1">OFFSET(L!$C$1,MATCH("Checker"&amp;ADDRESS(ROW(),COLUMN(),4),L!$A:$A,0)-1,SL,,)</f>
        <v>在“申报”选项卡 D17 单元格中，提供联系人的电话号码</v>
      </c>
    </row>
    <row r="10" spans="1:10" ht="41">
      <c r="A10" s="90" t="str">
        <f ca="1">Declaration!B18</f>
        <v>授权人 (*)：</v>
      </c>
      <c r="B10" s="89">
        <f>Declaration!D18</f>
        <v>0</v>
      </c>
      <c r="C10" s="89" t="str">
        <f t="shared" ref="C10" ca="1" si="4">IF(H10=1,J10,I10)</f>
        <v>在“申报”选项卡 D18 单元格中，提供授权公司代表联系人姓名</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填写</v>
      </c>
      <c r="J10" s="19" t="str">
        <f ca="1">OFFSET(L!$C$1,MATCH("Checker"&amp;ADDRESS(ROW(),COLUMN(),4),L!$A:$A,0)-1,SL,,)</f>
        <v>在“申报”选项卡 D18 单元格中，提供授权公司代表联系人姓名</v>
      </c>
    </row>
    <row r="11" spans="1:10" ht="41">
      <c r="A11" s="90" t="str">
        <f ca="1">Declaration!B20</f>
        <v>电子邮件 - 授权人 (*)：</v>
      </c>
      <c r="B11" s="89">
        <f>Declaration!D20</f>
        <v>0</v>
      </c>
      <c r="C11" s="89" t="str">
        <f ca="1">IF(H11=1,J11,I11)</f>
        <v>在“申报”选项卡 D20 单元格中，提供授权公司代表的有效电子邮件</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填写</v>
      </c>
      <c r="J11" s="19" t="str">
        <f ca="1">OFFSET(L!$C$1,MATCH("Checker"&amp;ADDRESS(ROW(),COLUMN(),4),L!$A:$A,0)-1,SL,,)</f>
        <v>在“申报”选项卡 D20 单元格中，提供授权公司代表的有效电子邮件</v>
      </c>
    </row>
    <row r="12" spans="1:10" ht="41">
      <c r="A12" s="90" t="str">
        <f ca="1">Declaration!B22</f>
        <v>生效日期 (*)：</v>
      </c>
      <c r="B12" s="91">
        <f>Declaration!D22</f>
        <v>0</v>
      </c>
      <c r="C12" s="89" t="str">
        <f ca="1">IF(H12=1,J12,I12)</f>
        <v>在“申报”选项卡 D22 单元格中，提供表格填写日期</v>
      </c>
      <c r="D12" s="95" t="str">
        <f>IF(H12=1,"Click here to enter Date of Completion","")</f>
        <v>Click here to enter Date of Completion</v>
      </c>
      <c r="E12" s="20" t="s">
        <v>1273</v>
      </c>
      <c r="F12" s="93">
        <v>1</v>
      </c>
      <c r="G12" s="70">
        <f>IF(B12=0,1,0)</f>
        <v>1</v>
      </c>
      <c r="H12" s="71">
        <f t="shared" si="3"/>
        <v>1</v>
      </c>
      <c r="I12" s="147" t="str">
        <f ca="1">OFFSET(L!$C$1,MATCH("Checker"&amp;"Comp",L!$A:$A,0)-1,SL,,)</f>
        <v>填写</v>
      </c>
      <c r="J12" s="19" t="str">
        <f ca="1">OFFSET(L!$C$1,MATCH("Checker"&amp;ADDRESS(ROW(),COLUMN(),4),L!$A:$A,0)-1,SL,,)</f>
        <v>在“申报”选项卡 D22 单元格中，提供表格填写日期</v>
      </c>
    </row>
    <row r="13" spans="1:10" ht="67.5">
      <c r="A13" s="89" t="str">
        <f ca="1">Declaration!B25</f>
        <v>1) 是否在产品或生产流程中有意添加或使用任何 3TG？(*)</v>
      </c>
      <c r="B13" s="92"/>
      <c r="C13" s="92"/>
      <c r="D13" s="96"/>
      <c r="E13" s="20" t="s">
        <v>783</v>
      </c>
      <c r="F13" s="93"/>
      <c r="H13" s="19">
        <f t="shared" si="3"/>
        <v>0</v>
      </c>
    </row>
    <row r="14" spans="1:10" ht="27.5">
      <c r="A14" s="90" t="str">
        <f ca="1">Declaration!B26</f>
        <v>钽(*)</v>
      </c>
      <c r="B14" s="89">
        <f>Declaration!D26</f>
        <v>0</v>
      </c>
      <c r="C14" s="89" t="str">
        <f ca="1">IF(H14=1,J14,I14)</f>
        <v>在“申报”选项卡 D26 单元格中，申报是否有意将钽添加至贵公司的产品中</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填写</v>
      </c>
      <c r="J14" s="148" t="str">
        <f ca="1">OFFSET(L!$C$1,MATCH("Checker"&amp;ADDRESS(ROW(),COLUMN(),4),L!$A:$A,0)-1,SL,,)</f>
        <v>在“申报”选项卡 D26 单元格中，申报是否有意将钽添加至贵公司的产品中</v>
      </c>
    </row>
    <row r="15" spans="1:10" ht="41">
      <c r="A15" s="90" t="str">
        <f ca="1">Declaration!B27</f>
        <v>锡(*)</v>
      </c>
      <c r="B15" s="89">
        <f>Declaration!D27</f>
        <v>0</v>
      </c>
      <c r="C15" s="89" t="str">
        <f ca="1">IF(H15=1,J15,I15)</f>
        <v>在“申报”选项卡 D27 单元格中，申报是否有意将锡添加至贵公司的产品中</v>
      </c>
      <c r="D15" s="95" t="str">
        <f>IF(H15=1,"Click here to answer question 1 for Tin","")</f>
        <v>Click here to answer question 1 for Tin</v>
      </c>
      <c r="E15" s="20" t="s">
        <v>780</v>
      </c>
      <c r="F15" s="93">
        <v>1</v>
      </c>
      <c r="G15" s="70">
        <f>IF(B15=0,1,0)</f>
        <v>1</v>
      </c>
      <c r="H15" s="71">
        <f t="shared" si="3"/>
        <v>1</v>
      </c>
      <c r="I15" s="147" t="str">
        <f ca="1">OFFSET(L!$C$1,MATCH("Checker"&amp;"Comp",L!$A:$A,0)-1,SL,,)</f>
        <v>填写</v>
      </c>
      <c r="J15" s="148" t="str">
        <f ca="1">OFFSET(L!$C$1,MATCH("Checker"&amp;ADDRESS(ROW(),COLUMN(),4),L!$A:$A,0)-1,SL,,)</f>
        <v>在“申报”选项卡 D27 单元格中，申报是否有意将锡添加至贵公司的产品中</v>
      </c>
    </row>
    <row r="16" spans="1:10" ht="41">
      <c r="A16" s="90" t="str">
        <f ca="1">Declaration!B28</f>
        <v>金(*)</v>
      </c>
      <c r="B16" s="89">
        <f>Declaration!D28</f>
        <v>0</v>
      </c>
      <c r="C16" s="89" t="str">
        <f ca="1">IF(H16=1,J16,I16)</f>
        <v>在“申报”选项卡 D28 单元格中，申报是否有意将金添加至贵公司的产品中</v>
      </c>
      <c r="D16" s="95" t="str">
        <f>IF(H16=1,"Click here to answer question 1 for Gold","")</f>
        <v>Click here to answer question 1 for Gold</v>
      </c>
      <c r="E16" s="20" t="s">
        <v>780</v>
      </c>
      <c r="F16" s="93">
        <v>1</v>
      </c>
      <c r="G16" s="70">
        <f>IF(B16=0,1,0)</f>
        <v>1</v>
      </c>
      <c r="H16" s="71">
        <f t="shared" si="3"/>
        <v>1</v>
      </c>
      <c r="I16" s="147" t="str">
        <f ca="1">OFFSET(L!$C$1,MATCH("Checker"&amp;"Comp",L!$A:$A,0)-1,SL,,)</f>
        <v>填写</v>
      </c>
      <c r="J16" s="148" t="str">
        <f ca="1">OFFSET(L!$C$1,MATCH("Checker"&amp;ADDRESS(ROW(),COLUMN(),4),L!$A:$A,0)-1,SL,,)</f>
        <v>在“申报”选项卡 D28 单元格中，申报是否有意将金添加至贵公司的产品中</v>
      </c>
    </row>
    <row r="17" spans="1:10" ht="41">
      <c r="A17" s="90" t="str">
        <f ca="1">Declaration!B29</f>
        <v>钨(*)</v>
      </c>
      <c r="B17" s="89">
        <f>Declaration!D29</f>
        <v>0</v>
      </c>
      <c r="C17" s="89" t="str">
        <f ca="1">IF(H17=1,J17,I17)</f>
        <v>在“申报”选项卡 D29 单元格中，申报是否有意将钨添加至贵公司的产品中</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填写</v>
      </c>
      <c r="J17" s="148" t="str">
        <f ca="1">OFFSET(L!$C$1,MATCH("Checker"&amp;ADDRESS(ROW(),COLUMN(),4),L!$A:$A,0)-1,SL,,)</f>
        <v>在“申报”选项卡 D29 单元格中，申报是否有意将钨添加至贵公司的产品中</v>
      </c>
    </row>
    <row r="18" spans="1:10" ht="54">
      <c r="A18" s="89" t="str">
        <f ca="1">Declaration!B31</f>
        <v>2) 是否有任何 3TG 仍存在于产品中？ (*)</v>
      </c>
      <c r="B18" s="92"/>
      <c r="C18" s="92"/>
      <c r="D18" s="96"/>
      <c r="E18" s="20" t="s">
        <v>781</v>
      </c>
      <c r="F18" s="93"/>
      <c r="J18" s="148"/>
    </row>
    <row r="19" spans="1:10" ht="41">
      <c r="A19" s="90" t="str">
        <f ca="1">Declaration!B32</f>
        <v>钽(*)</v>
      </c>
      <c r="B19" s="89">
        <f>IF($B$14="Yes",Declaration!D32,0)</f>
        <v>0</v>
      </c>
      <c r="C19" s="89" t="str">
        <f ca="1">IF(H19=1,J19,I19)</f>
        <v>在“申报”选项卡 D32 单元格中，申报钽是否必须用于贵公司产品的生产中，并且包含在申报的成品内</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41">
      <c r="A20" s="90" t="str">
        <f ca="1">Declaration!B33</f>
        <v>锡(*)</v>
      </c>
      <c r="B20" s="89">
        <f>IF($B$15="Yes",Declaration!D33,0)</f>
        <v>0</v>
      </c>
      <c r="C20" s="89" t="str">
        <f ca="1">IF(H20=1,J20,I20)</f>
        <v>在“申报”选项卡 D33 单元格中，申报锡是否必须用于贵公司产品的生产中，并且包含在申报的成品内</v>
      </c>
      <c r="D20" s="97" t="str">
        <f>IF(H20=1,"Click here to answer question 2 for Tin","")</f>
        <v>Click here to answer question 2 for Tin</v>
      </c>
      <c r="E20" s="20" t="s">
        <v>780</v>
      </c>
      <c r="F20" s="94">
        <f>IF(B$15="No",0,1)</f>
        <v>1</v>
      </c>
      <c r="G20" s="70">
        <f>IF(B20=0,1,0)</f>
        <v>1</v>
      </c>
      <c r="H20" s="71">
        <f>F20*G20</f>
        <v>1</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41">
      <c r="A21" s="90" t="str">
        <f ca="1">Declaration!B34</f>
        <v>金(*)</v>
      </c>
      <c r="B21" s="89">
        <f>IF($B$16="Yes",Declaration!D34,0)</f>
        <v>0</v>
      </c>
      <c r="C21" s="89" t="str">
        <f ca="1">IF(H21=1,J21,I21)</f>
        <v>在“申报”选项卡 D34 单元格中，申报金是否必须用于贵公司产品的生产中，并且包含在申报的成品内</v>
      </c>
      <c r="D21" s="97" t="str">
        <f>IF(H21=1,"Click here to answer question 2 for Gold","")</f>
        <v>Click here to answer question 2 for Gold</v>
      </c>
      <c r="E21" s="20" t="s">
        <v>780</v>
      </c>
      <c r="F21" s="94">
        <f>IF(B$16="No",0,1)</f>
        <v>1</v>
      </c>
      <c r="G21" s="70">
        <f>IF(B21=0,1,0)</f>
        <v>1</v>
      </c>
      <c r="H21" s="71">
        <f>F21*G21</f>
        <v>1</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41">
      <c r="A22" s="90" t="str">
        <f ca="1">Declaration!B35</f>
        <v>钨(*)</v>
      </c>
      <c r="B22" s="89">
        <f>IF($B$17="Yes",Declaration!D35,0)</f>
        <v>0</v>
      </c>
      <c r="C22" s="89" t="str">
        <f ca="1">IF(H22=1,J22,I22)</f>
        <v>在“申报”选项卡 D35 单元格中，申报钨是否必须用于贵公司产品的生产中，并且包含在申报的成品内</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780</v>
      </c>
      <c r="F23" s="93"/>
      <c r="J23" s="148"/>
    </row>
    <row r="24" spans="1:10" ht="41">
      <c r="A24" s="90" t="str">
        <f ca="1">Declaration!B38</f>
        <v>钽(*)</v>
      </c>
      <c r="B24" s="89">
        <f>IF(AND($B$14="Yes",$B$19="Yes"),Declaration!D38,0)</f>
        <v>0</v>
      </c>
      <c r="C24" s="89" t="str">
        <f ca="1">IF(H24=1,J24,I24)</f>
        <v>在“申报”选项卡 D38 单元格中，申报在此调查回答里申报的产品范围内所用钽的原产地是否为刚果民主共和国或毗邻国家或地区</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41">
      <c r="A25" s="90" t="str">
        <f ca="1">Declaration!B39</f>
        <v>锡(*)</v>
      </c>
      <c r="B25" s="89">
        <f>IF(AND($B$15="Yes",$B$20="Yes"),Declaration!D39,0)</f>
        <v>0</v>
      </c>
      <c r="C25" s="89" t="str">
        <f ca="1">IF(H25=1,J25,I25)</f>
        <v>在“申报”选项卡 D39 单元格中，申报在此调查回答里申报的产品范围内所用锡的原产地是否为刚果民主共和国或毗邻国家或地区</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41">
      <c r="A26" s="90" t="str">
        <f ca="1">Declaration!B40</f>
        <v>金(*)</v>
      </c>
      <c r="B26" s="89">
        <f>IF(AND($B$16="Yes",$B$21="Yes"),Declaration!D40,0)</f>
        <v>0</v>
      </c>
      <c r="C26" s="89" t="str">
        <f ca="1">IF(H26=1,J26,I26)</f>
        <v>在“申报”选项卡 D40 单元格中，申报在此调查回答里申报的产品范围内所用金的原产地是否为刚果民主共和国或毗邻国家或地区</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41">
      <c r="A27" s="90" t="str">
        <f ca="1">Declaration!B41</f>
        <v>钨(*)</v>
      </c>
      <c r="B27" s="89">
        <f>IF(AND($B$17="Yes",$B$22="Yes"),Declaration!D41,0)</f>
        <v>0</v>
      </c>
      <c r="C27" s="89" t="str">
        <f ca="1">IF(H27=1,J27,I27)</f>
        <v>在“申报”选项卡 D41 单元格中，申报在此调查回答里申报的产品范围内所用钨的原产地是否为刚果民主共和国或毗邻国家或地区</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5" customHeight="1">
      <c r="A28" s="89" t="str">
        <f ca="1">Declaration!B43</f>
        <v>4) 贵公司供应链中是否有冶炼厂从受冲突影响和高风险地区_x000D_
采购 3TG？ (*)</v>
      </c>
      <c r="B28" s="89"/>
      <c r="C28" s="89"/>
      <c r="D28" s="97"/>
      <c r="E28" s="20"/>
      <c r="F28" s="20"/>
      <c r="G28" s="20"/>
      <c r="I28" s="147"/>
    </row>
    <row r="29" spans="1:10" ht="41.15" customHeight="1">
      <c r="A29" s="90" t="str">
        <f ca="1">Declaration!B44</f>
        <v>钽(*)</v>
      </c>
      <c r="B29" s="89">
        <f>IF(AND($B$14="Yes",$B$19="Yes"),Declaration!D44,0)</f>
        <v>0</v>
      </c>
      <c r="C29" s="89" t="str">
        <f ca="1">IF(H29=1,J29,I29)</f>
        <v>在“申报”选项卡 D44 单元格中申报此调查回答中所申报产品范围内使用的钽的原产地是否为受冲突影响和高风险地区</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5" customHeight="1">
      <c r="A30" s="90" t="str">
        <f ca="1">Declaration!B45</f>
        <v>锡(*)</v>
      </c>
      <c r="B30" s="89">
        <f>IF(AND($B$15="Yes",$B$20="Yes"),Declaration!D45,0)</f>
        <v>0</v>
      </c>
      <c r="C30" s="89" t="str">
        <f ca="1">IF(H30=1,J30,I30)</f>
        <v>在“申报”选项卡 D45 单元格中申报此调查回答中所申报产品范围内使用的锡的原产地是否为受冲突影响和高风险地区</v>
      </c>
      <c r="D30" s="260" t="str">
        <f>IF(H30=1,"Click here to answer question 4 for Tin","")</f>
        <v>Click here to answer question 4 for Tin</v>
      </c>
      <c r="E30" s="20"/>
      <c r="F30" s="94">
        <f>F25</f>
        <v>1</v>
      </c>
      <c r="G30" s="70">
        <f>IF(B30=0,1,0)</f>
        <v>1</v>
      </c>
      <c r="H30" s="71">
        <f>F30*G30</f>
        <v>1</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5" customHeight="1">
      <c r="A31" s="90" t="str">
        <f ca="1">Declaration!B46</f>
        <v>金(*)</v>
      </c>
      <c r="B31" s="89">
        <f>IF(AND($B$16="Yes",$B$21="Yes"),Declaration!D46,0)</f>
        <v>0</v>
      </c>
      <c r="C31" s="89" t="str">
        <f ca="1">IF(H31=1,J31,I31)</f>
        <v>在“申报”选项卡 D46 单元格中申报此调查回答中所申报产品范围内使用的金的原产地是否为受冲突影响和高风险地区</v>
      </c>
      <c r="D31" s="260" t="str">
        <f>IF(H31=1,"Click here to answer question 4 for Gold","")</f>
        <v>Click here to answer question 4 for Gold</v>
      </c>
      <c r="E31" s="20"/>
      <c r="F31" s="94">
        <f>F26</f>
        <v>1</v>
      </c>
      <c r="G31" s="70">
        <f>IF(B31=0,1,0)</f>
        <v>1</v>
      </c>
      <c r="H31" s="71">
        <f>F31*G31</f>
        <v>1</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5" customHeight="1">
      <c r="A32" s="90" t="str">
        <f ca="1">Declaration!B47</f>
        <v>钨(*)</v>
      </c>
      <c r="B32" s="89">
        <f>IF(AND($B$17="Yes",$B$22="Yes"),Declaration!D47,0)</f>
        <v>0</v>
      </c>
      <c r="C32" s="89" t="str">
        <f ca="1">IF(H32=1,J32,I32)</f>
        <v>在“申报”选项卡 D47 单元格中申报此调查回答中所申报产品范围内使用的钨的原产地是否为受冲突影响和高风险地区</v>
      </c>
      <c r="D32" s="260" t="str">
        <f>IF(H32=1,"Click here to answer question 4 for Tungsten","")</f>
        <v>Click here to answer question 4 for Tungsten</v>
      </c>
      <c r="E32" s="20"/>
      <c r="F32" s="94">
        <f>F27</f>
        <v>1</v>
      </c>
      <c r="G32" s="70">
        <f>IF(B32=0,1,0)</f>
        <v>1</v>
      </c>
      <c r="H32" s="71">
        <f>F32*G32</f>
        <v>1</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40.5">
      <c r="A33" s="89" t="str">
        <f ca="1">Declaration!B49</f>
        <v>5) 是否 100% 的 3TG（因产品功能或生产而必须使用）来自于回收料或报废料？ (*)</v>
      </c>
      <c r="B33" s="92"/>
      <c r="C33" s="92"/>
      <c r="D33" s="96"/>
      <c r="E33" s="20" t="s">
        <v>1273</v>
      </c>
      <c r="F33" s="93"/>
      <c r="J33" s="148"/>
    </row>
    <row r="34" spans="1:10" ht="41">
      <c r="A34" s="90" t="str">
        <f ca="1">Declaration!B50</f>
        <v>钽(*)</v>
      </c>
      <c r="B34" s="89">
        <f>IF(AND($B$14="Yes",$B$19="Yes"),Declaration!D50,0)</f>
        <v>0</v>
      </c>
      <c r="C34" s="89" t="str">
        <f ca="1">IF(H34=1,J34,I34)</f>
        <v>在“申报”选项卡 D44 单元格中，申报在此调查回答里申报的产品范围内所用钽是否完全来自回收料或报废料</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41">
      <c r="A35" s="90" t="str">
        <f ca="1">Declaration!B51</f>
        <v>锡(*)</v>
      </c>
      <c r="B35" s="89">
        <f>IF(AND($B$15="Yes",$B$20="Yes"),Declaration!D51,0)</f>
        <v>0</v>
      </c>
      <c r="C35" s="89" t="str">
        <f ca="1">IF(H35=1,J35,I35)</f>
        <v>在“申报”选项卡 D45 单元格中，申报在此调查回答里申报的产品范围内所用锡是否完全来自回收料或报废料</v>
      </c>
      <c r="D35" s="260" t="str">
        <f>IF(H35=1,"Click here to answer question 5 for Tin","")</f>
        <v>Click here to answer question 5 for Tin</v>
      </c>
      <c r="E35" s="20" t="s">
        <v>1273</v>
      </c>
      <c r="F35" s="94">
        <f>F25</f>
        <v>1</v>
      </c>
      <c r="G35" s="70">
        <f>IF(B35=0,1,0)</f>
        <v>1</v>
      </c>
      <c r="H35" s="71">
        <f>F35*G35</f>
        <v>1</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41">
      <c r="A36" s="90" t="str">
        <f ca="1">Declaration!B52</f>
        <v>金(*)</v>
      </c>
      <c r="B36" s="89">
        <f>IF(AND($B$16="Yes",$B$21="Yes"),Declaration!D52,0)</f>
        <v>0</v>
      </c>
      <c r="C36" s="89" t="str">
        <f ca="1">IF(H36=1,J36,I36)</f>
        <v>在“申报”选项卡 D46 单元格中，申报在此调查回答里申报的产品范围内所用金是否完全来自回收料或报废料</v>
      </c>
      <c r="D36" s="260" t="str">
        <f>IF(H36=1,"Click here to answer question 5 for Gold","")</f>
        <v>Click here to answer question 5 for Gold</v>
      </c>
      <c r="E36" s="20" t="s">
        <v>1273</v>
      </c>
      <c r="F36" s="94">
        <f>F26</f>
        <v>1</v>
      </c>
      <c r="G36" s="70">
        <f>IF(B36=0,1,0)</f>
        <v>1</v>
      </c>
      <c r="H36" s="71">
        <f>F36*G36</f>
        <v>1</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41">
      <c r="A37" s="90" t="str">
        <f ca="1">Declaration!B53</f>
        <v>钨(*)</v>
      </c>
      <c r="B37" s="89">
        <f>IF(AND($B$17="Yes",$B$22="Yes"),Declaration!D53,0)</f>
        <v>0</v>
      </c>
      <c r="C37" s="89" t="str">
        <f ca="1">IF(H37=1,J37,I37)</f>
        <v>在“申报”选项卡 D46 单元格中，申报在此调查回答里申报的产品范围内所用钨是否完全来自回收料或报废料</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40.5">
      <c r="A38" s="89" t="str">
        <f ca="1">Declaration!B55</f>
        <v>6) 已对贵公司供应链调查提供答复的相关供应商百分比是多少？ (*)</v>
      </c>
      <c r="B38" s="92"/>
      <c r="C38" s="92"/>
      <c r="D38" s="96"/>
      <c r="E38" s="20" t="s">
        <v>780</v>
      </c>
      <c r="F38" s="93"/>
    </row>
    <row r="39" spans="1:10" ht="27.5">
      <c r="A39" s="90" t="str">
        <f ca="1">Declaration!B56</f>
        <v>钽(*)</v>
      </c>
      <c r="B39" s="268">
        <f>IF(AND($B$14="Yes",$B$19="Yes"),Declaration!D56,0)</f>
        <v>0</v>
      </c>
      <c r="C39" s="89" t="str">
        <f ca="1">IF(H39=1,J39,I39)</f>
        <v>在“申报”选项卡 D50 单元格中，提供供应商的冶炼厂信息填写百分比</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填写</v>
      </c>
      <c r="J39" s="19" t="str">
        <f ca="1">OFFSET(L!$C$1,MATCH("Checker"&amp;ADDRESS(ROW(),COLUMN(),4),L!$A:$A,0)-1,SL,,)</f>
        <v>在“申报”选项卡 D50 单元格中，提供供应商的冶炼厂信息填写百分比</v>
      </c>
    </row>
    <row r="40" spans="1:10" ht="27.5">
      <c r="A40" s="90" t="str">
        <f ca="1">Declaration!B57</f>
        <v>锡(*)</v>
      </c>
      <c r="B40" s="268">
        <f>IF(AND($B$15="Yes",$B$20="Yes"),Declaration!D57,0)</f>
        <v>0</v>
      </c>
      <c r="C40" s="89" t="str">
        <f ca="1">IF(H40=1,J40,I40)</f>
        <v>在“申报”选项卡 D51 单元格中，提供供应商的冶炼厂信息填写百分比</v>
      </c>
      <c r="D40" s="261" t="str">
        <f>IF(H40=1,"Click here to answer question 6 for Tin","")</f>
        <v>Click here to answer question 6 for Tin</v>
      </c>
      <c r="E40" s="20" t="s">
        <v>779</v>
      </c>
      <c r="F40" s="94">
        <f>F25</f>
        <v>1</v>
      </c>
      <c r="G40" s="70">
        <f>IF(B40=0,1,0)</f>
        <v>1</v>
      </c>
      <c r="H40" s="71">
        <f>F40*G40</f>
        <v>1</v>
      </c>
      <c r="I40" s="147" t="str">
        <f ca="1">OFFSET(L!$C$1,MATCH("Checker"&amp;"Comp",L!$A:$A,0)-1,SL,,)</f>
        <v>填写</v>
      </c>
      <c r="J40" s="19" t="str">
        <f ca="1">OFFSET(L!$C$1,MATCH("Checker"&amp;ADDRESS(ROW(),COLUMN(),4),L!$A:$A,0)-1,SL,,)</f>
        <v>在“申报”选项卡 D51 单元格中，提供供应商的冶炼厂信息填写百分比</v>
      </c>
    </row>
    <row r="41" spans="1:10" ht="27.5">
      <c r="A41" s="90" t="str">
        <f ca="1">Declaration!B58</f>
        <v>金(*)</v>
      </c>
      <c r="B41" s="268">
        <f>IF(AND($B$16="Yes",$B$21="Yes"),Declaration!D58,0)</f>
        <v>0</v>
      </c>
      <c r="C41" s="89" t="str">
        <f ca="1">IF(H41=1,J41,I41)</f>
        <v>在“申报”选项卡 D52 单元格中，提供供应商的冶炼厂信息填写百分比</v>
      </c>
      <c r="D41" s="261" t="str">
        <f>IF(H41=1,"Click here to answer question 6 for Gold","")</f>
        <v>Click here to answer question 6 for Gold</v>
      </c>
      <c r="E41" s="20" t="s">
        <v>779</v>
      </c>
      <c r="F41" s="94">
        <f>F26</f>
        <v>1</v>
      </c>
      <c r="G41" s="70">
        <f>IF(B41=0,1,0)</f>
        <v>1</v>
      </c>
      <c r="H41" s="71">
        <f>F41*G41</f>
        <v>1</v>
      </c>
      <c r="I41" s="147" t="str">
        <f ca="1">OFFSET(L!$C$1,MATCH("Checker"&amp;"Comp",L!$A:$A,0)-1,SL,,)</f>
        <v>填写</v>
      </c>
      <c r="J41" s="19" t="str">
        <f ca="1">OFFSET(L!$C$1,MATCH("Checker"&amp;ADDRESS(ROW(),COLUMN(),4),L!$A:$A,0)-1,SL,,)</f>
        <v>在“申报”选项卡 D52 单元格中，提供供应商的冶炼厂信息填写百分比</v>
      </c>
    </row>
    <row r="42" spans="1:10" ht="27.5">
      <c r="A42" s="90" t="str">
        <f ca="1">Declaration!B59</f>
        <v>钨(*)</v>
      </c>
      <c r="B42" s="268">
        <f>IF(AND($B$17="Yes",$B$22="Yes"),Declaration!D59,0)</f>
        <v>0</v>
      </c>
      <c r="C42" s="89" t="str">
        <f ca="1">IF(H42=1,J42,I42)</f>
        <v>在“申报”选项卡 D53 单元格中，提供供应商的冶炼厂信息填写百分比</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填写</v>
      </c>
      <c r="J42" s="19" t="str">
        <f ca="1">OFFSET(L!$C$1,MATCH("Checker"&amp;ADDRESS(ROW(),COLUMN(),4),L!$A:$A,0)-1,SL,,)</f>
        <v>在“申报”选项卡 D53 单元格中，提供供应商的冶炼厂信息填写百分比</v>
      </c>
    </row>
    <row r="43" spans="1:10" ht="54">
      <c r="A43" s="89" t="str">
        <f ca="1">Declaration!B61</f>
        <v>7) 您是否识别出为贵公司供应链供应 3TG 的所有冶炼厂？ (*)</v>
      </c>
      <c r="B43" s="92"/>
      <c r="C43" s="92"/>
      <c r="D43" s="96"/>
      <c r="E43" s="20" t="s">
        <v>781</v>
      </c>
      <c r="F43" s="93"/>
    </row>
    <row r="44" spans="1:10" ht="54.5">
      <c r="A44" s="90" t="str">
        <f ca="1">Declaration!B62</f>
        <v>钽(*)</v>
      </c>
      <c r="B44" s="89">
        <f>IF(AND($B$14="Yes",$B$19="Yes"),Declaration!D62,0)</f>
        <v>0</v>
      </c>
      <c r="C44" s="89" t="str">
        <f ca="1">IF(H44=1,J44,I44)</f>
        <v>在“申报”选项卡 D56 单元格中，申报是否在此调查回答里的申报产品范围下方提供了所有冶炼厂名称</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4.5">
      <c r="A45" s="90" t="str">
        <f ca="1">Declaration!B63</f>
        <v>锡(*)</v>
      </c>
      <c r="B45" s="89">
        <f>IF(AND($B$15="Yes",$B$20="Yes"),Declaration!D63,0)</f>
        <v>0</v>
      </c>
      <c r="C45" s="89" t="str">
        <f ca="1">IF(H45=1,J45,I45)</f>
        <v>在“申报”选项卡 D57 单元格中，申报是否在此调查回答里的申报产品范围下方提供了所有冶炼厂名称</v>
      </c>
      <c r="D45" s="260" t="str">
        <f>IF(H45=1,"Click here to answer question 7 for Tin","")</f>
        <v>Click here to answer question 7 for Tin</v>
      </c>
      <c r="E45" s="20" t="s">
        <v>1269</v>
      </c>
      <c r="F45" s="94">
        <f>F25</f>
        <v>1</v>
      </c>
      <c r="G45" s="70">
        <f>IF(B45=0,1,0)</f>
        <v>1</v>
      </c>
      <c r="H45" s="71">
        <f>F45*G45</f>
        <v>1</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4.5">
      <c r="A46" s="90" t="str">
        <f ca="1">Declaration!B64</f>
        <v>金(*)</v>
      </c>
      <c r="B46" s="89">
        <f>IF(AND($B$16="Yes",$B$21="Yes"),Declaration!D64,0)</f>
        <v>0</v>
      </c>
      <c r="C46" s="89" t="str">
        <f ca="1">IF(H46=1,J46,I46)</f>
        <v>在“申报”选项卡 D58 单元格中，申报是否在此调查回答里的申报产品范围下方提供了所有冶炼厂名称</v>
      </c>
      <c r="D46" s="260" t="str">
        <f>IF(H46=1,"Click here to answer question 7 for Gold","")</f>
        <v>Click here to answer question 7 for Gold</v>
      </c>
      <c r="E46" s="20" t="s">
        <v>1269</v>
      </c>
      <c r="F46" s="94">
        <f>F26</f>
        <v>1</v>
      </c>
      <c r="G46" s="70">
        <f>IF(B46=0,1,0)</f>
        <v>1</v>
      </c>
      <c r="H46" s="71">
        <f>F46*G46</f>
        <v>1</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4.5">
      <c r="A47" s="90" t="str">
        <f ca="1">Declaration!B65</f>
        <v>钨(*)</v>
      </c>
      <c r="B47" s="89">
        <f>IF(AND($B$17="Yes",$B$22="Yes"),Declaration!D65,0)</f>
        <v>0</v>
      </c>
      <c r="C47" s="89" t="str">
        <f ca="1">IF(H47=1,J47,I47)</f>
        <v>在“申报”选项卡 D59 单元格中，申报是否在此调查回答里的申报产品范围下方提供了所有冶炼厂名称</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7.5">
      <c r="A48" s="89" t="str">
        <f ca="1">Declaration!B67</f>
        <v>8) 贵公司收到的所有适用冶炼厂信息是否已在此申报中报告？ (*)</v>
      </c>
      <c r="B48" s="92"/>
      <c r="C48" s="92"/>
      <c r="D48" s="96"/>
      <c r="E48" s="20" t="s">
        <v>782</v>
      </c>
      <c r="F48" s="93"/>
    </row>
    <row r="49" spans="1:10" ht="41">
      <c r="A49" s="90" t="str">
        <f ca="1">Declaration!B68</f>
        <v>钽(*)</v>
      </c>
      <c r="B49" s="89">
        <f>IF(AND($B$14="Yes",$B$19="Yes"),Declaration!D68,0)</f>
        <v>0</v>
      </c>
      <c r="C49" s="89" t="str">
        <f ca="1">IF(H49=1,J49,I49)</f>
        <v>在“申报”选项卡 D62 单元格中，申报是否已提供所有适用钽冶炼厂信息</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填写</v>
      </c>
      <c r="J49" s="19" t="str">
        <f ca="1">OFFSET(L!$C$1,MATCH("Checker"&amp;ADDRESS(ROW(),COLUMN(),4),L!$A:$A,0)-1,SL,,)</f>
        <v>在“申报”选项卡 D62 单元格中，申报是否已提供所有适用钽冶炼厂信息</v>
      </c>
    </row>
    <row r="50" spans="1:10" ht="41">
      <c r="A50" s="90" t="str">
        <f ca="1">Declaration!B69</f>
        <v>锡(*)</v>
      </c>
      <c r="B50" s="89">
        <f>IF(AND($B$15="Yes",$B$20="Yes"),Declaration!D69,0)</f>
        <v>0</v>
      </c>
      <c r="C50" s="89" t="str">
        <f ca="1">IF(H50=1,J50,I50)</f>
        <v>在“申报”选项卡 D63 单元格中，申报是否已提供所有适用锡冶炼厂信息</v>
      </c>
      <c r="D50" s="261" t="str">
        <f>IF(H50=1,"Click here to answer question 8 for Tin","")</f>
        <v>Click here to answer question 8 for Tin</v>
      </c>
      <c r="E50" s="20" t="s">
        <v>780</v>
      </c>
      <c r="F50" s="94">
        <f>F25</f>
        <v>1</v>
      </c>
      <c r="G50" s="70">
        <f>IF(B50=0,1,0)</f>
        <v>1</v>
      </c>
      <c r="H50" s="71">
        <f>F50*G50</f>
        <v>1</v>
      </c>
      <c r="I50" s="147" t="str">
        <f ca="1">OFFSET(L!$C$1,MATCH("Checker"&amp;"Comp",L!$A:$A,0)-1,SL,,)</f>
        <v>填写</v>
      </c>
      <c r="J50" s="19" t="str">
        <f ca="1">OFFSET(L!$C$1,MATCH("Checker"&amp;ADDRESS(ROW(),COLUMN(),4),L!$A:$A,0)-1,SL,,)</f>
        <v>在“申报”选项卡 D63 单元格中，申报是否已提供所有适用锡冶炼厂信息</v>
      </c>
    </row>
    <row r="51" spans="1:10" ht="41">
      <c r="A51" s="90" t="str">
        <f ca="1">Declaration!B70</f>
        <v>金(*)</v>
      </c>
      <c r="B51" s="89">
        <f>IF(AND($B$16="Yes",$B$21="Yes"),Declaration!D70,0)</f>
        <v>0</v>
      </c>
      <c r="C51" s="89" t="str">
        <f ca="1">IF(H51=1,J51,I51)</f>
        <v>在“申报”选项卡 D64 单元格中，申报是否已提供所有适用金冶炼厂信息</v>
      </c>
      <c r="D51" s="261" t="str">
        <f>IF(H51=1,"Click here to answer question 8 for Gold","")</f>
        <v>Click here to answer question 8 for Gold</v>
      </c>
      <c r="E51" s="20" t="s">
        <v>780</v>
      </c>
      <c r="F51" s="94">
        <f>F26</f>
        <v>1</v>
      </c>
      <c r="G51" s="70">
        <f>IF(B51=0,1,0)</f>
        <v>1</v>
      </c>
      <c r="H51" s="71">
        <f>F51*G51</f>
        <v>1</v>
      </c>
      <c r="I51" s="147" t="str">
        <f ca="1">OFFSET(L!$C$1,MATCH("Checker"&amp;"Comp",L!$A:$A,0)-1,SL,,)</f>
        <v>填写</v>
      </c>
      <c r="J51" s="19" t="str">
        <f ca="1">OFFSET(L!$C$1,MATCH("Checker"&amp;ADDRESS(ROW(),COLUMN(),4),L!$A:$A,0)-1,SL,,)</f>
        <v>在“申报”选项卡 D64 单元格中，申报是否已提供所有适用金冶炼厂信息</v>
      </c>
    </row>
    <row r="52" spans="1:10" ht="41">
      <c r="A52" s="90" t="str">
        <f ca="1">Declaration!B71</f>
        <v>钨(*)</v>
      </c>
      <c r="B52" s="89">
        <f>IF(AND($B$17="Yes",$B$22="Yes"),Declaration!D71,0)</f>
        <v>0</v>
      </c>
      <c r="C52" s="89" t="str">
        <f ca="1">IF(H52=1,J52,I52)</f>
        <v>在“申报”选项卡 D65 单元格中，申报是否已提供所有适用钨冶炼厂信息</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填写</v>
      </c>
      <c r="J52" s="19" t="str">
        <f ca="1">OFFSET(L!$C$1,MATCH("Checker"&amp;ADDRESS(ROW(),COLUMN(),4),L!$A:$A,0)-1,SL,,)</f>
        <v>在“申报”选项卡 D65 单元格中，申报是否已提供所有适用钨冶炼厂信息</v>
      </c>
    </row>
    <row r="53" spans="1:10" ht="27">
      <c r="A53" s="89" t="str">
        <f ca="1">Declaration!B74</f>
        <v>问题</v>
      </c>
      <c r="B53" s="92"/>
      <c r="C53" s="92"/>
      <c r="D53" s="96"/>
      <c r="E53" s="20" t="s">
        <v>428</v>
      </c>
      <c r="F53" s="93"/>
      <c r="G53" s="93"/>
      <c r="H53" s="93"/>
    </row>
    <row r="54" spans="1:10" ht="41">
      <c r="A54" s="89" t="str">
        <f ca="1">Declaration!B75</f>
        <v>A. 贵公司是否已制定负责任矿产采购政策？ (*)</v>
      </c>
      <c r="B54" s="89">
        <f>Declaration!D75</f>
        <v>0</v>
      </c>
      <c r="C54" s="89" t="str">
        <f t="shared" ref="C54:C60" ca="1" si="10">IF(H54=1,J54,I54)</f>
        <v>在“申报”选项卡 D75 单元格中，回答贵公司是否制定了负责任矿物采购政策</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f>Declaration!D77</f>
        <v>0</v>
      </c>
      <c r="C55" s="89" t="str">
        <f t="shared" ca="1" si="10"/>
        <v>在“申报”选项卡 D77 单元格中，回答贵公司是否在贵公司的网站上公开发布_x000D_
负责任矿产采购政策</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5" customHeight="1">
      <c r="A56" s="89" t="s">
        <v>3</v>
      </c>
      <c r="B56" s="89">
        <f>Declaration!G77</f>
        <v>0</v>
      </c>
      <c r="C56" s="89" t="str">
        <f t="shared" ca="1" si="10"/>
        <v>填写</v>
      </c>
      <c r="D56" s="95" t="str">
        <f>IF(H56=1,"Click here to specify URL for question (B)","")</f>
        <v/>
      </c>
      <c r="E56" s="20"/>
      <c r="F56" s="94">
        <f>IF(AND(F55=1,B55="Yes"),1,0)</f>
        <v>0</v>
      </c>
      <c r="G56" s="70">
        <f>IF(LEN(B56)&gt;1,0,1)</f>
        <v>1</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54">
      <c r="A57" s="89" t="str">
        <f ca="1">Declaration!B79</f>
        <v>C. 您是否要求您的直接供应商从其尽职调查实践已被被独立第三方审核机构验证过的冶炼厂采购 3TG？  (*)</v>
      </c>
      <c r="B57" s="89">
        <f>Declaration!D79</f>
        <v>0</v>
      </c>
      <c r="C57" s="89" t="str">
        <f t="shared" ca="1" si="10"/>
        <v>在“申报”选项卡 D79 单元格中，回答贵公司是否要求直接供应商开展采购的冶炼厂已经通过独立第三方审计计划（例如，负责任矿物审验流程）验证的尽职调查实践</v>
      </c>
      <c r="D57" s="95" t="str">
        <f>IF(H57=1,"Click here to answer question (C)","")</f>
        <v>Click here to answer question (C)</v>
      </c>
      <c r="E57" s="20" t="s">
        <v>1273</v>
      </c>
      <c r="F57" s="94">
        <f>F$54</f>
        <v>1</v>
      </c>
      <c r="G57" s="70">
        <f>IF(B57=0,1,0)</f>
        <v>1</v>
      </c>
      <c r="H57" s="71">
        <f t="shared" si="11"/>
        <v>1</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
      <c r="A58" s="89" t="str">
        <f ca="1">Declaration!B81</f>
        <v>D. 贵公司是否已实施负责任矿产采购的尽职调查措施？ (*)</v>
      </c>
      <c r="B58" s="89">
        <f>Declaration!D81</f>
        <v>0</v>
      </c>
      <c r="C58" s="89" t="str">
        <f t="shared" ca="1" si="10"/>
        <v>在“申报”选项卡 D81 单元格中，回答贵公司是否已实施负责任采购尽职调查措施</v>
      </c>
      <c r="D58" s="95" t="str">
        <f>IF(H58=1,"Click here to answer question (D)","")</f>
        <v>Click here to answer question (D)</v>
      </c>
      <c r="E58" s="20" t="s">
        <v>1273</v>
      </c>
      <c r="F58" s="94">
        <f>F$54</f>
        <v>1</v>
      </c>
      <c r="G58" s="70">
        <f>IF(B58=0,1,0)</f>
        <v>1</v>
      </c>
      <c r="H58" s="71">
        <f t="shared" si="11"/>
        <v>1</v>
      </c>
      <c r="I58" s="147" t="str">
        <f ca="1">OFFSET(L!$C$1,MATCH("Checker"&amp;"Comp",L!$A:$A,0)-1,SL,,)</f>
        <v>填写</v>
      </c>
      <c r="J58" s="19" t="str">
        <f ca="1">OFFSET(L!$C$1,MATCH("Checker"&amp;ADDRESS(ROW(),COLUMN(),4),L!$A:$A,0)-1,SL,,)</f>
        <v>在“申报”选项卡 D81 单元格中，回答贵公司是否已实施负责任采购尽职调查措施</v>
      </c>
    </row>
    <row r="59" spans="1:10" ht="41">
      <c r="A59" s="89" t="str">
        <f ca="1">Declaration!B83</f>
        <v>E. 贵公司是否开展了相关供应商的冲突矿产调查？ (*)</v>
      </c>
      <c r="B59" s="89">
        <f>Declaration!D83</f>
        <v>0</v>
      </c>
      <c r="C59" s="89" t="str">
        <f t="shared" ca="1" si="10"/>
        <v>在“申报”选项卡 D83 单元格中，回答贵公司是否要求供应商填写此“冲突矿产报告模板”</v>
      </c>
      <c r="D59" s="95" t="str">
        <f>IF(H59=1,"Click here to answer question (E)","")</f>
        <v>Click here to answer question (E)</v>
      </c>
      <c r="E59" s="20" t="s">
        <v>1273</v>
      </c>
      <c r="F59" s="94">
        <f>F$54</f>
        <v>1</v>
      </c>
      <c r="G59" s="70">
        <f>IF(B59=0,1,0)</f>
        <v>1</v>
      </c>
      <c r="H59" s="71">
        <f t="shared" si="11"/>
        <v>1</v>
      </c>
      <c r="I59" s="147" t="str">
        <f ca="1">OFFSET(L!$C$1,MATCH("Checker"&amp;"Comp",L!$A:$A,0)-1,SL,,)</f>
        <v>填写</v>
      </c>
      <c r="J59" s="19" t="str">
        <f ca="1">OFFSET(L!$C$1,MATCH("Checker"&amp;ADDRESS(ROW(),COLUMN(),4),L!$A:$A,0)-1,SL,,)</f>
        <v>在“申报”选项卡 D83 单元格中，回答贵公司是否要求供应商填写此“冲突矿产报告模板”</v>
      </c>
    </row>
    <row r="60" spans="1:10" ht="41">
      <c r="A60" s="89" t="str">
        <f ca="1">Declaration!B85</f>
        <v>F. 贵公司是否根据公司期望来审查供应商提交的尽职调查信息？ (*)</v>
      </c>
      <c r="B60" s="89">
        <f>Declaration!D85</f>
        <v>0</v>
      </c>
      <c r="C60" s="89" t="str">
        <f t="shared" ca="1" si="10"/>
        <v>在“申报”选项卡 D85 单元格中，回答贵公司是否根据贵公司的期望来验证供应商的回答</v>
      </c>
      <c r="D60" s="95" t="str">
        <f>IF(H60=1,"Click here to answer question (F)","")</f>
        <v>Click here to answer question (F)</v>
      </c>
      <c r="E60" s="20" t="s">
        <v>1273</v>
      </c>
      <c r="F60" s="94">
        <f>F$54</f>
        <v>1</v>
      </c>
      <c r="G60" s="70">
        <f>IF(B60=0,1,0)</f>
        <v>1</v>
      </c>
      <c r="H60" s="71">
        <f t="shared" si="11"/>
        <v>1</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5" hidden="1">
      <c r="A61" s="89"/>
      <c r="B61" s="89"/>
      <c r="C61" s="89"/>
      <c r="D61" s="95"/>
      <c r="E61" s="20"/>
      <c r="F61" s="94"/>
      <c r="G61" s="70"/>
      <c r="H61" s="71"/>
      <c r="I61" s="147"/>
    </row>
    <row r="62" spans="1:10" ht="41">
      <c r="A62" s="89" t="str">
        <f ca="1">Declaration!B87</f>
        <v>G. 贵公司的验证程序是否包括纠正措施管理？ (*)</v>
      </c>
      <c r="B62" s="89">
        <f>Declaration!D87</f>
        <v>0</v>
      </c>
      <c r="C62" s="89" t="str">
        <f t="shared" ref="C62:C68" ca="1" si="13">IF(H62=1,J62,I62)</f>
        <v>在“申报”选项卡 D87 单元格中，回答贵公司的验证流程是否包括纠正措施管理</v>
      </c>
      <c r="D62" s="95" t="str">
        <f>IF(H62=1,"Click here to answer question (G)","")</f>
        <v>Click here to answer question (G)</v>
      </c>
      <c r="E62" s="20" t="s">
        <v>1273</v>
      </c>
      <c r="F62" s="94">
        <f>F$54</f>
        <v>1</v>
      </c>
      <c r="G62" s="70">
        <f>IF(B62=0,1,0)</f>
        <v>1</v>
      </c>
      <c r="H62" s="71">
        <f t="shared" ref="H62:H69" si="14">F62*G62</f>
        <v>1</v>
      </c>
      <c r="I62" s="147" t="str">
        <f ca="1">OFFSET(L!$C$1,MATCH("Checker"&amp;"Comp",L!$A:$A,0)-1,SL,,)</f>
        <v>填写</v>
      </c>
      <c r="J62" s="19" t="str">
        <f ca="1">OFFSET(L!$C$1,MATCH("Checker"&amp;ADDRESS(ROW(),COLUMN(),4),L!$A:$A,0)-1,SL,,)</f>
        <v>在“申报”选项卡 D87 单元格中，回答贵公司的验证流程是否包括纠正措施管理</v>
      </c>
    </row>
    <row r="63" spans="1:10" ht="41">
      <c r="A63" s="89" t="str">
        <f ca="1">Declaration!B89</f>
        <v>H. 贵公司是否需要提交年度冲突矿产披露？ (*)</v>
      </c>
      <c r="B63" s="89">
        <f>Declaration!D89</f>
        <v>0</v>
      </c>
      <c r="C63" s="89" t="str">
        <f t="shared" ca="1" si="13"/>
        <v>在“申报”选项卡 D89
单元格中，回答贵公司是否需要遵守 SEC 披露要求、欧盟条例
或者两者均需遵守</v>
      </c>
      <c r="D63" s="95" t="str">
        <f>IF(H63=1,"Click here to answer question (H)","")</f>
        <v>Click here to answer question (H)</v>
      </c>
      <c r="E63" s="20" t="s">
        <v>1273</v>
      </c>
      <c r="F63" s="94">
        <f>F$54</f>
        <v>1</v>
      </c>
      <c r="G63" s="70">
        <f>IF(B63=0,1,0)</f>
        <v>1</v>
      </c>
      <c r="H63" s="71">
        <f t="shared" si="14"/>
        <v>1</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41">
      <c r="A64" s="89" t="s">
        <v>1266</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41">
      <c r="A65" s="89" t="s">
        <v>14996</v>
      </c>
      <c r="B65" s="89"/>
      <c r="C65" s="89" t="str">
        <f t="shared" ca="1" si="13"/>
        <v>在“冶炼厂目录”选项卡中，提供向供应链提供材料的钽冶炼厂列表</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填写</v>
      </c>
      <c r="J65" s="19" t="str">
        <f ca="1">OFFSET(L!$C$1,MATCH("Checker"&amp;ADDRESS(ROW(),COLUMN(),4),L!$A:$A,0)-1,SL,,)</f>
        <v>在“冶炼厂目录”选项卡中，提供向供应链提供材料的钽冶炼厂列表</v>
      </c>
      <c r="K65" s="154">
        <f>IF(H14+H19&gt;0,1,0)</f>
        <v>1</v>
      </c>
      <c r="L65" s="19" t="e">
        <f ca="1">OFFSET(L!$C$1,MATCH("Checker"&amp;ADDRESS(ROW(),COLUMN(),4),L!$A:$A,0)-1,SL,,)</f>
        <v>#N/A</v>
      </c>
    </row>
    <row r="66" spans="1:12" ht="41">
      <c r="A66" s="89" t="s">
        <v>1806</v>
      </c>
      <c r="B66" s="89"/>
      <c r="C66" s="89" t="str">
        <f t="shared" ca="1" si="13"/>
        <v>在“冶炼厂目录”选项卡中，提供向供应链提供材料的锡冶炼厂列表</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填写</v>
      </c>
      <c r="J66" s="19" t="str">
        <f ca="1">OFFSET(L!$C$1,MATCH("Checker"&amp;ADDRESS(ROW(),COLUMN(),4),L!$A:$A,0)-1,SL,,)</f>
        <v>在“冶炼厂目录”选项卡中，提供向供应链提供材料的锡冶炼厂列表</v>
      </c>
      <c r="K66" s="154">
        <f>IF(H15+H20&gt;0,1,0)</f>
        <v>1</v>
      </c>
      <c r="L66" s="19" t="e">
        <f ca="1">OFFSET(L!$C$1,MATCH("Checker"&amp;ADDRESS(ROW(),COLUMN(),4),L!$A:$A,0)-1,SL,,)</f>
        <v>#N/A</v>
      </c>
    </row>
    <row r="67" spans="1:12" ht="41">
      <c r="A67" s="89" t="s">
        <v>1807</v>
      </c>
      <c r="B67" s="89"/>
      <c r="C67" s="89" t="str">
        <f t="shared" ca="1" si="13"/>
        <v>在“冶炼厂目录”选项卡中，提供向供应链提供材料的金冶炼厂列表</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填写</v>
      </c>
      <c r="J67" s="19" t="str">
        <f ca="1">OFFSET(L!$C$1,MATCH("Checker"&amp;ADDRESS(ROW(),COLUMN(),4),L!$A:$A,0)-1,SL,,)</f>
        <v>在“冶炼厂目录”选项卡中，提供向供应链提供材料的金冶炼厂列表</v>
      </c>
      <c r="K67" s="154">
        <f>IF(H16+H21&gt;0,1,0)</f>
        <v>1</v>
      </c>
      <c r="L67" s="19" t="e">
        <f ca="1">OFFSET(L!$C$1,MATCH("Checker"&amp;ADDRESS(ROW(),COLUMN(),4),L!$A:$A,0)-1,SL,,)</f>
        <v>#N/A</v>
      </c>
    </row>
    <row r="68" spans="1:12" ht="41">
      <c r="A68" s="89" t="s">
        <v>1808</v>
      </c>
      <c r="B68" s="89"/>
      <c r="C68" s="89" t="str">
        <f t="shared" ca="1" si="13"/>
        <v>在“冶炼厂目录”选项卡中，提供向供应链提供材料的钨冶炼厂列表</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填写</v>
      </c>
      <c r="J68" s="19" t="str">
        <f ca="1">OFFSET(L!$C$1,MATCH("Checker"&amp;ADDRESS(ROW(),COLUMN(),4),L!$A:$A,0)-1,SL,,)</f>
        <v>在“冶炼厂目录”选项卡中，提供向供应链提供材料的钨冶炼厂列表</v>
      </c>
      <c r="K68" s="154">
        <f>IF(H17+H22&gt;0,1,0)</f>
        <v>1</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52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5"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 xml:space="preserve">如果“申报”工作表上选择的报告层面为“产品（或产品列表）”，才需要填写此项。 </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2025 Responsible Minerals Initiative。保留所有权利。</v>
      </c>
      <c r="C2006" s="397"/>
      <c r="D2006" s="397"/>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8"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27">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隆宏 志賀</cp:lastModifiedBy>
  <cp:lastPrinted>2015-04-21T20:47:43Z</cp:lastPrinted>
  <dcterms:created xsi:type="dcterms:W3CDTF">2010-06-21T21:00:23Z</dcterms:created>
  <dcterms:modified xsi:type="dcterms:W3CDTF">2025-06-27T02:00:11Z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