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C:\Users\inoue-t\Desktop\（２０２６年６月掲載）コンフリクトミネラル調査\中国語\"/>
    </mc:Choice>
  </mc:AlternateContent>
  <xr:revisionPtr revIDLastSave="0" documentId="13_ncr:1_{154423A4-3F8C-4688-96C2-A9A2B3FC85C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C14" i="6"/>
  <c r="J15" i="6"/>
  <c r="J16" i="6"/>
  <c r="J17" i="6"/>
  <c r="C17" i="6"/>
  <c r="J25" i="6"/>
  <c r="C25" i="6"/>
  <c r="I26" i="6"/>
  <c r="J37" i="6"/>
  <c r="C37" i="6"/>
  <c r="J45" i="6"/>
  <c r="C45" i="6"/>
  <c r="I46" i="6"/>
  <c r="I54" i="6"/>
  <c r="J63" i="6"/>
  <c r="C63" i="6"/>
  <c r="J64" i="6"/>
  <c r="J66" i="6"/>
  <c r="I67" i="6"/>
  <c r="A1" i="8"/>
  <c r="I19" i="6"/>
  <c r="J26" i="6"/>
  <c r="C26" i="6"/>
  <c r="I27" i="6"/>
  <c r="I39" i="6"/>
  <c r="J46" i="6"/>
  <c r="C46" i="6"/>
  <c r="I47" i="6"/>
  <c r="J54" i="6"/>
  <c r="C54" i="6"/>
  <c r="I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C19" i="6"/>
  <c r="I20" i="6"/>
  <c r="J27" i="6"/>
  <c r="C27" i="6"/>
  <c r="I29" i="6"/>
  <c r="I30" i="6"/>
  <c r="I31" i="6"/>
  <c r="I32" i="6"/>
  <c r="J39" i="6"/>
  <c r="C39" i="6"/>
  <c r="I40" i="6"/>
  <c r="J47" i="6"/>
  <c r="C47" i="6"/>
  <c r="J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C20" i="6"/>
  <c r="I21" i="6"/>
  <c r="J29" i="6"/>
  <c r="C29" i="6"/>
  <c r="J30" i="6"/>
  <c r="C30" i="6"/>
  <c r="J31" i="6"/>
  <c r="C31" i="6"/>
  <c r="J32" i="6"/>
  <c r="C32" i="6"/>
  <c r="J40" i="6"/>
  <c r="C40" i="6"/>
  <c r="I41" i="6"/>
  <c r="I49" i="6"/>
  <c r="J57" i="6"/>
  <c r="C57" i="6"/>
  <c r="I58" i="6"/>
  <c r="L67" i="6"/>
  <c r="A1" i="7"/>
  <c r="D4" i="8"/>
  <c r="C3" i="6"/>
  <c r="I4" i="6"/>
  <c r="I5" i="6"/>
  <c r="J21" i="6"/>
  <c r="C21" i="6"/>
  <c r="I22" i="6"/>
  <c r="I34" i="6"/>
  <c r="J41" i="6"/>
  <c r="C41" i="6"/>
  <c r="I42" i="6"/>
  <c r="J49" i="6"/>
  <c r="C49" i="6"/>
  <c r="I50" i="6"/>
  <c r="J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C22" i="6"/>
  <c r="J34" i="6"/>
  <c r="C34" i="6"/>
  <c r="I35" i="6"/>
  <c r="J42" i="6"/>
  <c r="C42" i="6"/>
  <c r="J50" i="6"/>
  <c r="C50" i="6"/>
  <c r="I51" i="6"/>
  <c r="J59" i="6"/>
  <c r="C59" i="6"/>
  <c r="I60" i="6"/>
  <c r="C5" i="7"/>
  <c r="D1" i="6"/>
  <c r="J6" i="6"/>
  <c r="J7" i="6"/>
  <c r="C7" i="6"/>
  <c r="J8" i="6"/>
  <c r="C8" i="6"/>
  <c r="J9" i="6"/>
  <c r="C9" i="6"/>
  <c r="J10" i="6"/>
  <c r="C10" i="6"/>
  <c r="J11" i="6"/>
  <c r="C11" i="6"/>
  <c r="J12" i="6"/>
  <c r="C12" i="6"/>
  <c r="I24" i="6"/>
  <c r="J35" i="6"/>
  <c r="C35" i="6"/>
  <c r="I36" i="6"/>
  <c r="I44" i="6"/>
  <c r="J51" i="6"/>
  <c r="C51" i="6"/>
  <c r="I52" i="6"/>
  <c r="J60" i="6"/>
  <c r="C60" i="6"/>
  <c r="I62" i="6"/>
  <c r="I65" i="6"/>
  <c r="F5" i="7"/>
  <c r="B10" i="4"/>
  <c r="A6" i="6"/>
  <c r="B18" i="4"/>
  <c r="A10" i="6"/>
  <c r="G25" i="4"/>
  <c r="B44" i="4"/>
  <c r="A29" i="6"/>
  <c r="B49" i="4"/>
  <c r="A33" i="6"/>
  <c r="B85" i="4"/>
  <c r="A60" i="6"/>
  <c r="A4" i="5"/>
  <c r="I4" i="5"/>
  <c r="I14" i="6"/>
  <c r="I15" i="6"/>
  <c r="I16" i="6"/>
  <c r="I17" i="6"/>
  <c r="J24" i="6"/>
  <c r="C24" i="6"/>
  <c r="I25" i="6"/>
  <c r="J36" i="6"/>
  <c r="C36" i="6"/>
  <c r="I37" i="6"/>
  <c r="J44" i="6"/>
  <c r="C44" i="6"/>
  <c r="I45" i="6"/>
  <c r="J52" i="6"/>
  <c r="C52" i="6"/>
  <c r="J62" i="6"/>
  <c r="C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F45" i="6"/>
  <c r="H45" i="6"/>
  <c r="D45" i="6"/>
  <c r="F66" i="6"/>
  <c r="F50" i="6"/>
  <c r="H50" i="6"/>
  <c r="D50" i="6"/>
  <c r="F30" i="6"/>
  <c r="H25" i="6"/>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F42" i="6"/>
  <c r="H42" i="6"/>
  <c r="D42" i="6"/>
  <c r="H27" i="6"/>
  <c r="F68" i="6"/>
  <c r="F32" i="6"/>
  <c r="F52" i="6"/>
  <c r="H52" i="6"/>
  <c r="D52" i="6"/>
  <c r="F47" i="6"/>
  <c r="F37" i="6"/>
  <c r="H37"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H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F44" i="6"/>
  <c r="H44" i="6"/>
  <c r="D44" i="6"/>
  <c r="F34" i="6"/>
  <c r="F39" i="6"/>
  <c r="F54" i="6"/>
  <c r="F65" i="6"/>
  <c r="F49" i="6"/>
  <c r="F29" i="6"/>
  <c r="H29" i="6"/>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<sst xmlns="http://schemas.openxmlformats.org/spreadsheetml/2006/main" count="22507" uniqueCount="15879">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</sst>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4.5">
      <c r="A13" s="309"/>
      <c r="B13" s="275">
        <v>1</v>
      </c>
      <c r="C13" s="276" t="s">
        <v>1046</v>
      </c>
      <c r="D13" s="277" t="s">
        <v>836</v>
      </c>
      <c r="E13" s="278" t="s">
        <v>813</v>
      </c>
      <c r="F13" s="278"/>
      <c r="G13" s="24"/>
    </row>
    <row r="14" spans="1:7" ht="46">
      <c r="A14" s="309"/>
      <c r="B14" s="275">
        <v>2</v>
      </c>
      <c r="C14" s="276" t="s">
        <v>1046</v>
      </c>
      <c r="D14" s="277" t="s">
        <v>983</v>
      </c>
      <c r="E14" s="278" t="s">
        <v>513</v>
      </c>
      <c r="F14" s="278" t="s">
        <v>514</v>
      </c>
      <c r="G14" s="24"/>
    </row>
    <row r="15" spans="1:7" ht="89.15"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150000000000006"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5"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99999999999999" customHeight="1">
      <c r="A28" s="309"/>
      <c r="B28" s="298"/>
      <c r="C28" s="295"/>
      <c r="D28" s="316"/>
      <c r="E28" s="307"/>
      <c r="F28" s="280" t="s">
        <v>56</v>
      </c>
      <c r="G28" s="24"/>
    </row>
    <row r="29" spans="1:7" ht="74.5" customHeight="1">
      <c r="A29" s="309"/>
      <c r="B29" s="298"/>
      <c r="C29" s="295"/>
      <c r="D29" s="316"/>
      <c r="E29" s="307"/>
      <c r="F29" s="280" t="s">
        <v>57</v>
      </c>
      <c r="G29" s="24"/>
    </row>
    <row r="30" spans="1:7" ht="62.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5" customHeight="1">
      <c r="A33" s="309"/>
      <c r="B33" s="298"/>
      <c r="C33" s="295"/>
      <c r="D33" s="316"/>
      <c r="E33" s="307"/>
      <c r="F33" s="280" t="s">
        <v>61</v>
      </c>
      <c r="G33" s="24"/>
    </row>
    <row r="34" spans="1:7" ht="89.15" customHeight="1">
      <c r="A34" s="309"/>
      <c r="B34" s="298"/>
      <c r="C34" s="295"/>
      <c r="D34" s="316"/>
      <c r="E34" s="307"/>
      <c r="F34" s="280" t="s">
        <v>63</v>
      </c>
      <c r="G34" s="24"/>
    </row>
    <row r="35" spans="1:7" ht="29.15" customHeight="1">
      <c r="A35" s="309"/>
      <c r="B35" s="298"/>
      <c r="C35" s="295"/>
      <c r="D35" s="316"/>
      <c r="E35" s="307"/>
      <c r="F35" s="280" t="s">
        <v>64</v>
      </c>
      <c r="G35" s="24"/>
    </row>
    <row r="36" spans="1:7" ht="138.5">
      <c r="A36" s="309"/>
      <c r="B36" s="299"/>
      <c r="C36" s="296"/>
      <c r="D36" s="317"/>
      <c r="E36" s="308"/>
      <c r="F36" s="282" t="s">
        <v>65</v>
      </c>
      <c r="G36" s="24"/>
    </row>
    <row r="37" spans="1:7" ht="138">
      <c r="A37" s="309"/>
      <c r="B37" s="281">
        <v>3.01</v>
      </c>
      <c r="C37" s="283" t="s">
        <v>66</v>
      </c>
      <c r="D37" s="277" t="s">
        <v>2155</v>
      </c>
      <c r="E37" s="284" t="s">
        <v>1282</v>
      </c>
      <c r="F37" s="285" t="s">
        <v>1384</v>
      </c>
      <c r="G37" s="24"/>
    </row>
    <row r="38" spans="1:7" ht="115">
      <c r="A38" s="309"/>
      <c r="B38" s="281">
        <v>3.02</v>
      </c>
      <c r="C38" s="283" t="s">
        <v>1314</v>
      </c>
      <c r="D38" s="277" t="s">
        <v>2156</v>
      </c>
      <c r="E38" s="284" t="s">
        <v>1329</v>
      </c>
      <c r="F38" s="285" t="s">
        <v>1385</v>
      </c>
      <c r="G38" s="24"/>
    </row>
    <row r="39" spans="1:7" ht="103.5">
      <c r="A39" s="309"/>
      <c r="B39" s="286">
        <v>4</v>
      </c>
      <c r="C39" s="287" t="s">
        <v>1480</v>
      </c>
      <c r="D39" s="277" t="s">
        <v>2157</v>
      </c>
      <c r="E39" s="276" t="s">
        <v>2104</v>
      </c>
      <c r="F39" s="276" t="s">
        <v>1481</v>
      </c>
      <c r="G39" s="24"/>
    </row>
    <row r="40" spans="1:7" ht="57.5">
      <c r="A40" s="309"/>
      <c r="B40" s="281">
        <v>4.01</v>
      </c>
      <c r="C40" s="287" t="s">
        <v>1480</v>
      </c>
      <c r="D40" s="277" t="s">
        <v>2159</v>
      </c>
      <c r="E40" s="276" t="s">
        <v>2116</v>
      </c>
      <c r="F40" s="276" t="s">
        <v>2120</v>
      </c>
      <c r="G40" s="24"/>
    </row>
    <row r="41" spans="1:7" ht="57.5">
      <c r="A41" s="309"/>
      <c r="B41" s="281" t="s">
        <v>2146</v>
      </c>
      <c r="C41" s="287" t="s">
        <v>1480</v>
      </c>
      <c r="D41" s="277" t="s">
        <v>2158</v>
      </c>
      <c r="E41" s="276" t="s">
        <v>2149</v>
      </c>
      <c r="F41" s="276" t="s">
        <v>2147</v>
      </c>
      <c r="G41" s="24"/>
    </row>
    <row r="42" spans="1:7" ht="57.5">
      <c r="A42" s="309"/>
      <c r="B42" s="281" t="s">
        <v>2173</v>
      </c>
      <c r="C42" s="287" t="s">
        <v>1480</v>
      </c>
      <c r="D42" s="277" t="s">
        <v>2178</v>
      </c>
      <c r="E42" s="276" t="s">
        <v>2148</v>
      </c>
      <c r="F42" s="276" t="s">
        <v>2174</v>
      </c>
      <c r="G42" s="24"/>
    </row>
    <row r="43" spans="1:7" ht="172.5">
      <c r="A43" s="309"/>
      <c r="B43" s="288">
        <v>4.0999999999999996</v>
      </c>
      <c r="C43" s="287" t="s">
        <v>2177</v>
      </c>
      <c r="D43" s="289">
        <v>42867</v>
      </c>
      <c r="E43" s="290" t="s">
        <v>2180</v>
      </c>
      <c r="F43" s="276" t="s">
        <v>2179</v>
      </c>
      <c r="G43" s="24"/>
    </row>
    <row r="44" spans="1:7" ht="103.5">
      <c r="A44" s="309"/>
      <c r="B44" s="288">
        <v>4.2</v>
      </c>
      <c r="C44" s="287" t="s">
        <v>2177</v>
      </c>
      <c r="D44" s="289">
        <v>42704</v>
      </c>
      <c r="E44" s="290" t="s">
        <v>2369</v>
      </c>
      <c r="F44" s="276" t="s">
        <v>2344</v>
      </c>
      <c r="G44" s="24"/>
    </row>
    <row r="45" spans="1:7" ht="207">
      <c r="A45" s="309"/>
      <c r="B45" s="291">
        <v>5</v>
      </c>
      <c r="C45" s="287" t="s">
        <v>2177</v>
      </c>
      <c r="D45" s="289">
        <v>42867</v>
      </c>
      <c r="E45" s="290" t="s">
        <v>12256</v>
      </c>
      <c r="F45" s="276" t="s">
        <v>11978</v>
      </c>
      <c r="G45" s="24"/>
    </row>
    <row r="46" spans="1:7" ht="57.5">
      <c r="A46" s="309"/>
      <c r="B46" s="288">
        <v>5.01</v>
      </c>
      <c r="C46" s="287" t="s">
        <v>2177</v>
      </c>
      <c r="D46" s="289">
        <v>42907</v>
      </c>
      <c r="E46" s="290" t="s">
        <v>14886</v>
      </c>
      <c r="F46" s="276" t="s">
        <v>11978</v>
      </c>
      <c r="G46" s="24"/>
    </row>
    <row r="47" spans="1:7" ht="92">
      <c r="A47" s="309"/>
      <c r="B47" s="288">
        <v>5.0999999999999996</v>
      </c>
      <c r="C47" s="287" t="s">
        <v>2177</v>
      </c>
      <c r="D47" s="289">
        <v>43070</v>
      </c>
      <c r="E47" s="290" t="s">
        <v>12456</v>
      </c>
      <c r="F47" s="276" t="s">
        <v>12457</v>
      </c>
      <c r="G47" s="24"/>
    </row>
    <row r="48" spans="1:7" ht="80.5">
      <c r="A48" s="309"/>
      <c r="B48" s="288">
        <v>5.1100000000000003</v>
      </c>
      <c r="C48" s="287" t="s">
        <v>12684</v>
      </c>
      <c r="D48" s="289">
        <v>43217</v>
      </c>
      <c r="E48" s="290" t="s">
        <v>12786</v>
      </c>
      <c r="F48" s="276" t="s">
        <v>12711</v>
      </c>
      <c r="G48" s="24"/>
    </row>
    <row r="49" spans="1:7" ht="80.5">
      <c r="A49" s="309"/>
      <c r="B49" s="288">
        <v>5.12</v>
      </c>
      <c r="C49" s="287" t="s">
        <v>12684</v>
      </c>
      <c r="D49" s="289">
        <v>43581</v>
      </c>
      <c r="E49" s="290" t="s">
        <v>12786</v>
      </c>
      <c r="F49" s="276" t="s">
        <v>13315</v>
      </c>
      <c r="G49" s="24"/>
    </row>
    <row r="50" spans="1:7" ht="115">
      <c r="A50" s="309"/>
      <c r="B50" s="291">
        <v>6</v>
      </c>
      <c r="C50" s="287" t="s">
        <v>12684</v>
      </c>
      <c r="D50" s="289">
        <v>43964</v>
      </c>
      <c r="E50" s="290" t="s">
        <v>13527</v>
      </c>
      <c r="F50" s="276" t="s">
        <v>13318</v>
      </c>
      <c r="G50" s="24"/>
    </row>
    <row r="51" spans="1:7" ht="57.5">
      <c r="A51" s="309"/>
      <c r="B51" s="288">
        <v>6.01</v>
      </c>
      <c r="C51" s="287" t="s">
        <v>12684</v>
      </c>
      <c r="D51" s="289">
        <v>43970</v>
      </c>
      <c r="E51" s="290" t="s">
        <v>14887</v>
      </c>
      <c r="F51" s="290" t="s">
        <v>13318</v>
      </c>
      <c r="G51" s="24"/>
    </row>
    <row r="52" spans="1:7" ht="57.5">
      <c r="A52" s="309"/>
      <c r="B52" s="288">
        <v>6.1</v>
      </c>
      <c r="C52" s="287" t="s">
        <v>12684</v>
      </c>
      <c r="D52" s="289">
        <v>44314</v>
      </c>
      <c r="E52" s="290" t="s">
        <v>14880</v>
      </c>
      <c r="F52" s="290" t="s">
        <v>14487</v>
      </c>
      <c r="G52" s="24"/>
    </row>
    <row r="53" spans="1:7" ht="57.5">
      <c r="A53" s="309"/>
      <c r="B53" s="288">
        <v>6.2</v>
      </c>
      <c r="C53" s="287" t="s">
        <v>12684</v>
      </c>
      <c r="D53" s="289">
        <v>44678</v>
      </c>
      <c r="E53" s="290" t="s">
        <v>14880</v>
      </c>
      <c r="F53" s="290" t="s">
        <v>14879</v>
      </c>
      <c r="G53" s="24"/>
    </row>
    <row r="54" spans="1:7" ht="57.5">
      <c r="A54" s="309"/>
      <c r="B54" s="288">
        <v>6.21</v>
      </c>
      <c r="C54" s="287" t="s">
        <v>12684</v>
      </c>
      <c r="D54" s="289">
        <v>44687</v>
      </c>
      <c r="E54" s="290" t="s">
        <v>14888</v>
      </c>
      <c r="F54" s="290" t="s">
        <v>14879</v>
      </c>
      <c r="G54" s="24"/>
    </row>
    <row r="55" spans="1:7" ht="57.5">
      <c r="A55" s="309"/>
      <c r="B55" s="288">
        <v>6.22</v>
      </c>
      <c r="C55" s="287" t="s">
        <v>12684</v>
      </c>
      <c r="D55" s="292">
        <v>44692</v>
      </c>
      <c r="E55" s="290" t="s">
        <v>14887</v>
      </c>
      <c r="F55" s="290" t="s">
        <v>14879</v>
      </c>
      <c r="G55" s="24"/>
    </row>
    <row r="56" spans="1:7" ht="80.5">
      <c r="A56" s="309"/>
      <c r="B56" s="291">
        <v>6.3</v>
      </c>
      <c r="C56" s="287" t="s">
        <v>12684</v>
      </c>
      <c r="D56" s="292">
        <v>45051</v>
      </c>
      <c r="E56" s="290" t="s">
        <v>15144</v>
      </c>
      <c r="F56" s="290" t="s">
        <v>14925</v>
      </c>
      <c r="G56" s="24"/>
    </row>
    <row r="57" spans="1:7" ht="57.5">
      <c r="A57" s="309"/>
      <c r="B57" s="288">
        <v>6.31</v>
      </c>
      <c r="C57" s="287" t="s">
        <v>12684</v>
      </c>
      <c r="D57" s="292">
        <v>45072</v>
      </c>
      <c r="E57" s="290" t="s">
        <v>15146</v>
      </c>
      <c r="F57" s="290" t="s">
        <v>14925</v>
      </c>
      <c r="G57" s="24"/>
    </row>
    <row r="58" spans="1:7" ht="57.5">
      <c r="A58" s="309"/>
      <c r="B58" s="291">
        <v>6.4</v>
      </c>
      <c r="C58" s="287" t="s">
        <v>12684</v>
      </c>
      <c r="D58" s="292">
        <v>45408</v>
      </c>
      <c r="E58" s="290" t="s">
        <v>15148</v>
      </c>
      <c r="F58" s="290" t="s">
        <v>15147</v>
      </c>
      <c r="G58" s="24"/>
    </row>
    <row r="59" spans="1:7" ht="57.5">
      <c r="A59" s="309"/>
      <c r="B59" s="291">
        <v>6.5</v>
      </c>
      <c r="C59" s="287" t="s">
        <v>12684</v>
      </c>
      <c r="D59" s="292">
        <v>45772</v>
      </c>
      <c r="E59" s="290" t="s">
        <v>15217</v>
      </c>
      <c r="F59" s="290" t="s">
        <v>15259</v>
      </c>
      <c r="G59" s="24"/>
    </row>
    <row r="60" spans="1:7" ht="80.5">
      <c r="A60" s="309"/>
      <c r="B60" s="291">
        <v>6.6</v>
      </c>
      <c r="C60" s="287" t="s">
        <v>12684</v>
      </c>
      <c r="D60" s="292">
        <v>46129</v>
      </c>
      <c r="E60" s="290" t="s">
        <v>15870</v>
      </c>
      <c r="F60" s="293" t="s">
        <v>15352</v>
      </c>
      <c r="G60" s="24"/>
    </row>
    <row r="61" spans="1:7" ht="14" thickBot="1">
      <c r="A61" s="310"/>
      <c r="B61" s="311" t="str">
        <f ca="1">OFFSET(L!$C$1,MATCH("General"&amp;"Cpy",L!$A:$A,0)-1,SL,,)</f>
        <v>© 2026 Responsible Minerals Initiative。保留所有权利。</v>
      </c>
      <c r="C61" s="311"/>
      <c r="D61" s="311"/>
      <c r="E61" s="311"/>
      <c r="F61" s="311"/>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799707F-71BE-473A-9A45-09294DECE916}"/>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CA79D98-41D7-48E4-90A3-6B6D9E339BCA}"/>
    </customSheetView>
  </customSheetViews>
  <phoneticPr fontId="10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网址：(www.responsiblemineralsinitiative.org) 培训和指导、模板、负责任矿物审验流程合规冶炼厂列表。</v>
      </c>
      <c r="B1" s="97" t="s">
        <v>427</v>
      </c>
    </row>
    <row r="2" spans="1:2" ht="30">
      <c r="A2" s="102" t="str">
        <f ca="1">OFFSET(L!$C$1,MATCH("Instructions"&amp;ADDRESS(ROW(),COLUMN(),4),L!$A:$A,0)-1,SL,,)</f>
        <v>介绍</v>
      </c>
      <c r="B2" s="97" t="s">
        <v>1258</v>
      </c>
    </row>
    <row r="3" spans="1:2" ht="150">
      <c r="A3" s="99"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97" t="s">
        <v>1259</v>
      </c>
    </row>
    <row r="4" spans="1:2" ht="222.65" customHeight="1">
      <c r="A4" s="99"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97" t="s">
        <v>1265</v>
      </c>
    </row>
    <row r="5" spans="1:2" ht="15">
      <c r="A5" s="103"/>
      <c r="B5" s="97"/>
    </row>
    <row r="6" spans="1:2" ht="30">
      <c r="A6" s="102" t="str">
        <f ca="1">OFFSET(L!$C$1,MATCH("Instructions"&amp;ADDRESS(ROW(),COLUMN(),4),L!$A:$A,0)-1,SL,,)</f>
        <v>公司信息的填写说明（第 8 至 22 行）。_x000D_
请仅以英文作答</v>
      </c>
      <c r="B6" s="97" t="s">
        <v>1258</v>
      </c>
    </row>
    <row r="7" spans="1:2" ht="15">
      <c r="A7" s="220" t="str">
        <f ca="1">OFFSET(L!$C$1,MATCH("Instructions"&amp;ADDRESS(ROW(),COLUMN(),4),L!$A:$A,0)-1,SL,,)</f>
        <v>注：带星号 (*) 的字段为必填。</v>
      </c>
      <c r="B7" s="97"/>
    </row>
    <row r="8" spans="1:2" ht="30">
      <c r="A8" s="99" t="str">
        <f ca="1">OFFSET(L!$C$1,MATCH("Instructions"&amp;ADDRESS(ROW(),COLUMN(),4),L!$A:$A,0)-1,SL,,)</f>
        <v>1. 插入贵公司的法定名称。请勿使用缩写。在此字段中，您可以选择添加其他商业名称、营业名称等。</v>
      </c>
      <c r="B8" s="97"/>
    </row>
    <row r="9" spans="1:2" ht="405.65" customHeight="1">
      <c r="A9" s="141"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97" t="s">
        <v>1257</v>
      </c>
    </row>
    <row r="10" spans="1:2" ht="36" customHeight="1">
      <c r="A10" s="99" t="str">
        <f ca="1">OFFSET(L!$C$1,MATCH("Instructions"&amp;ADDRESS(ROW(),COLUMN(),4),L!$A:$A,0)-1,SL,,)</f>
        <v>3. 插入贵公司的唯一识别序号或编号（DUNS 号码、VAT 号码、客户特定识别码等）</v>
      </c>
      <c r="B10" s="97"/>
    </row>
    <row r="11" spans="1:2" ht="35.25" customHeight="1">
      <c r="A11" s="99" t="str">
        <f ca="1">OFFSET(L!$C$1,MATCH("Instructions"&amp;ADDRESS(ROW(),COLUMN(),4),L!$A:$A,0)-1,SL,,)</f>
        <v>4. 插入唯一识别序号或代码出处（例如“DUNS”、“VAT”、“客户”等）</v>
      </c>
      <c r="B11" s="97"/>
    </row>
    <row r="12" spans="1:2" ht="30">
      <c r="A12" s="99" t="str">
        <f ca="1">OFFSET(L!$C$1,MATCH("Instructions"&amp;ADDRESS(ROW(),COLUMN(),4),L!$A:$A,0)-1,SL,,)</f>
        <v>5. 插入贵公司的完整地址（街道、城市、州、国家或地区、邮政编码）。此为必填字段。</v>
      </c>
      <c r="B12" s="97" t="s">
        <v>1258</v>
      </c>
    </row>
    <row r="13" spans="1:2" ht="33.75" customHeight="1">
      <c r="A13" s="99" t="str">
        <f ca="1">OFFSET(L!$C$1,MATCH("Instructions"&amp;ADDRESS(ROW(),COLUMN(),4),L!$A:$A,0)-1,SL,,)</f>
        <v>6. 插入对此申报信息内容负责的联系人姓名。此为必填字段。</v>
      </c>
      <c r="B13" s="97"/>
    </row>
    <row r="14" spans="1:2" ht="30">
      <c r="A14" s="99" t="str">
        <f ca="1">OFFSET(L!$C$1,MATCH("Instructions"&amp;ADDRESS(ROW(),COLUMN(),4),L!$A:$A,0)-1,SL,,)</f>
        <v>7. 插入联系人的电子邮件地址。如果没有电子邮件地址，请说明“无”或“不适用”。如留空此字段，会导致此表格出错。此为必填字段。</v>
      </c>
      <c r="B14" s="97"/>
    </row>
    <row r="15" spans="1:2" ht="25.5" customHeight="1">
      <c r="A15" s="99" t="str">
        <f ca="1">OFFSET(L!$C$1,MATCH("Instructions"&amp;ADDRESS(ROW(),COLUMN(),4),L!$A:$A,0)-1,SL,,)</f>
        <v>8. 插入联系人的电话号码。此为必填字段。</v>
      </c>
      <c r="B15" s="97"/>
    </row>
    <row r="16" spans="1:2" ht="45">
      <c r="A16" s="99" t="str">
        <f ca="1">OFFSET(L!$C$1,MATCH("Instructions"&amp;ADDRESS(ROW(),COLUMN(),4),L!$A:$A,0)-1,SL,,)</f>
        <v xml:space="preserve">9. 插入负责申报信息内容的人员姓名。授权人可能与联系人不同。请勿填写“相同”或相似信息，而需提供授权人的姓名。此为必填字段。 </v>
      </c>
      <c r="B16" s="97"/>
    </row>
    <row r="17" spans="1:2" ht="15">
      <c r="A17" s="99" t="str">
        <f ca="1">OFFSET(L!$C$1,MATCH("Instructions"&amp;ADDRESS(ROW(),COLUMN(),4),L!$A:$A,0)-1,SL,,)</f>
        <v>10. 输入授权人的职位。 此为选填字段。</v>
      </c>
      <c r="B17" s="97"/>
    </row>
    <row r="18" spans="1:2" ht="30">
      <c r="A18" s="99" t="str">
        <f ca="1">OFFSET(L!$C$1,MATCH("Instructions"&amp;ADDRESS(ROW(),COLUMN(),4),L!$A:$A,0)-1,SL,,)</f>
        <v>11.  输入授权人的电子邮件地址。如果没有电子邮件地址，请声明“无”或“不适用”。如留空此字段，会导致表格出错。此为必填字段。</v>
      </c>
      <c r="B18" s="97"/>
    </row>
    <row r="19" spans="1:2" ht="15">
      <c r="A19" s="99" t="str">
        <f ca="1">OFFSET(L!$C$1,MATCH("Instructions"&amp;ADDRESS(ROW(),COLUMN(),4),L!$A:$A,0)-1,SL,,)</f>
        <v>12. 插入授权人的电话号码。此字段自由选择填写。</v>
      </c>
      <c r="B19" s="97"/>
    </row>
    <row r="20" spans="1:2" ht="33.75" customHeight="1">
      <c r="A20" s="99" t="str">
        <f ca="1">OFFSET(L!$C$1,MATCH("Instructions"&amp;ADDRESS(ROW(),COLUMN(),4),L!$A:$A,0)-1,SL,,)</f>
        <v>13. 请使用“日-月-年”的格式输入申报日期。此为必填字段。</v>
      </c>
      <c r="B20" s="97"/>
    </row>
    <row r="21" spans="1:2" ht="30">
      <c r="A21" s="99" t="str">
        <f ca="1">OFFSET(L!$C$1,MATCH("Instructions"&amp;ADDRESS(ROW(),COLUMN(),4),L!$A:$A,0)-1,SL,,)</f>
        <v>14. 例如，用户应将文件名保存为“公司名-日期.xls”（日期格式为年-月-日）。</v>
      </c>
      <c r="B21" s="97" t="s">
        <v>1258</v>
      </c>
    </row>
    <row r="22" spans="1:2" ht="15">
      <c r="A22" s="103"/>
      <c r="B22" s="97"/>
    </row>
    <row r="23" spans="1:2" ht="30">
      <c r="A23" s="102" t="str">
        <f ca="1">OFFSET(L!$C$1,MATCH("Instructions"&amp;ADDRESS(ROW(),COLUMN(),4),L!$A:$A,0)-1,SL,,)</f>
        <v>八道尽职调查问题的填写指南（第 24 至 71 行）。_x000D_
请仅以英文作答</v>
      </c>
      <c r="B23" s="97" t="s">
        <v>1258</v>
      </c>
    </row>
    <row r="24" spans="1:2" ht="80.5" customHeight="1">
      <c r="A24" s="99"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97" t="s">
        <v>1261</v>
      </c>
    </row>
    <row r="25" spans="1:2" ht="72" customHeight="1">
      <c r="A25" s="99"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97" t="s">
        <v>1258</v>
      </c>
    </row>
    <row r="26" spans="1:2" ht="280.75" customHeight="1">
      <c r="A26" s="99"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97" t="s">
        <v>1258</v>
      </c>
    </row>
    <row r="27" spans="1:2" ht="30">
      <c r="A27" s="99" t="str">
        <f ca="1">OFFSET(L!$C$1,MATCH("Instructions"&amp;ADDRESS(ROW(),COLUMN(),4),L!$A:$A,0)-1,SL,,)</f>
        <v xml:space="preserve">如果回答为“否”，某些公司需要进一步求证，请在注释栏中详细说明。 </v>
      </c>
      <c r="B27" s="97" t="s">
        <v>1258</v>
      </c>
    </row>
    <row r="28" spans="1:2" ht="247.5" customHeight="1">
      <c r="A28" s="99"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97"/>
    </row>
    <row r="29" spans="1:2" ht="157.4" customHeight="1">
      <c r="A29" s="99"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97" t="s">
        <v>1258</v>
      </c>
    </row>
    <row r="30" spans="1:2" ht="181.75" customHeight="1">
      <c r="A30" s="99"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97"/>
    </row>
    <row r="31" spans="1:2" ht="135">
      <c r="A31" s="99"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97" t="s">
        <v>1258</v>
      </c>
    </row>
    <row r="32" spans="1:2" ht="234.65" customHeight="1">
      <c r="A32" s="99"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97" t="s">
        <v>1261</v>
      </c>
    </row>
    <row r="33" spans="1:2" ht="75">
      <c r="A33" s="99"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97"/>
    </row>
    <row r="34" spans="1:2" ht="60">
      <c r="A34" s="99"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97" t="s">
        <v>1258</v>
      </c>
    </row>
    <row r="35" spans="1:2" ht="21" customHeight="1">
      <c r="A35" s="99" t="str">
        <f ca="1">OFFSET(L!$C$1,MATCH("Instructions"&amp;ADDRESS(ROW(),COLUMN(),4),L!$A:$A,0)-1,SL,,)</f>
        <v>在注释部分提供您的意见，以进一步说明您的回答。</v>
      </c>
      <c r="B35" s="97"/>
    </row>
    <row r="36" spans="1:2" ht="15">
      <c r="A36" s="103"/>
      <c r="B36" s="97"/>
    </row>
    <row r="37" spans="1:2" ht="45">
      <c r="A37" s="102" t="str">
        <f ca="1">OFFSET(L!$C$1,MATCH("Instructions"&amp;ADDRESS(ROW(),COLUMN(),4),L!$A:$A,0)-1,SL,,)</f>
        <v>完成问题 A 至 H 的说明（第 75 至 89 行）。如果问题 1 和 2 就任何金属的回答为“是”，必须回答问题 A 至 H。_x000D_
请仅以英文作答</v>
      </c>
      <c r="B37" s="97" t="s">
        <v>1258</v>
      </c>
    </row>
    <row r="38" spans="1:2" ht="135">
      <c r="A38" s="99"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97" t="s">
        <v>1260</v>
      </c>
    </row>
    <row r="39" spans="1:2" ht="60">
      <c r="A39" s="99" t="str">
        <f ca="1">OFFSET(L!$C$1,MATCH("Instructions"&amp;ADDRESS(ROW(),COLUMN(),4),L!$A:$A,0)-1,SL,,)</f>
        <v>A. 这是披露公司是否具有负责任矿产采购政策的申报。请以“是”或“否”来回答此问题。须在问题注释字段提供说明。_x000D_
_x000D_
此问题必须作答。</v>
      </c>
      <c r="B39" s="97"/>
    </row>
    <row r="40" spans="1:2" ht="65.5" customHeight="1">
      <c r="A40" s="99"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97"/>
    </row>
    <row r="41" spans="1:2" ht="75">
      <c r="A41" s="99"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97" t="s">
        <v>1263</v>
      </c>
    </row>
    <row r="42" spans="1:2" ht="150">
      <c r="A42" s="99"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97" t="s">
        <v>1261</v>
      </c>
    </row>
    <row r="43" spans="1:2" ht="150">
      <c r="A43" s="99"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97" t="s">
        <v>1262</v>
      </c>
    </row>
    <row r="44" spans="1:2" ht="120">
      <c r="A44" s="99"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97" t="s">
        <v>1258</v>
      </c>
    </row>
    <row r="45" spans="1:2" ht="120">
      <c r="A45" s="99" t="str">
        <f ca="1">OFFSET(L!$C$1,MATCH("Instructions"&amp;ADDRESS(ROW(),COLUMN(),4),L!$A:$A,0)-1,SL,,)</f>
        <v>G. 此问题是要披露公司是否受 SEC 规则规限。请以“是”或“否”来回答此问题。须在问题注释字段提供说明。此问题必须作答。要了解更多信息，请参见 www.sec.gov。</v>
      </c>
      <c r="B45" s="97" t="s">
        <v>1259</v>
      </c>
    </row>
    <row r="46" spans="1:2" ht="85.5" customHeight="1">
      <c r="A46" s="99"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97" t="s">
        <v>1258</v>
      </c>
    </row>
    <row r="47" spans="1:2" ht="15">
      <c r="A47" s="103"/>
      <c r="B47" s="97"/>
    </row>
    <row r="48" spans="1:2" ht="30">
      <c r="A48" s="102" t="str">
        <f ca="1">OFFSET(L!$C$1,MATCH("Instructions"&amp;ADDRESS(ROW(),COLUMN(),4),L!$A:$A,0)-1,SL,,)</f>
        <v>冶炼厂列表选项卡的填写说明。请仅以英文作答</v>
      </c>
      <c r="B48" s="97" t="s">
        <v>1258</v>
      </c>
    </row>
    <row r="49" spans="1:2" ht="22.5" customHeight="1">
      <c r="A49" s="220" t="str">
        <f ca="1">OFFSET(L!$C$1,MATCH("Instructions"&amp;ADDRESS(ROW(),COLUMN(),4),L!$A:$A,0)-1,SL,,)</f>
        <v>注：带星号 (*) 列表示必填字段。</v>
      </c>
      <c r="B49" s="97"/>
    </row>
    <row r="50" spans="1:2" ht="60">
      <c r="A50" s="99"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97" t="s">
        <v>1257</v>
      </c>
    </row>
    <row r="51" spans="1:2" ht="51" customHeight="1">
      <c r="A51" s="99" t="str">
        <f ca="1">OFFSET(L!$C$1,MATCH("Instructions"&amp;ADDRESS(ROW(),COLUMN(),4),L!$A:$A,0)-1,SL,,)</f>
        <v>1. 冶炼厂识别输入列 - 如果您知道冶炼厂识别号码，请在 A 列输入号码（B、C、E、F、G、I 和 J 列将自动填入）。A 列不会自动填入。</v>
      </c>
      <c r="B51" s="97" t="s">
        <v>1258</v>
      </c>
    </row>
    <row r="52" spans="1:2" ht="44.5" customHeight="1">
      <c r="A52" s="99" t="str">
        <f ca="1">OFFSET(L!$C$1,MATCH("Instructions"&amp;ADDRESS(ROW(),COLUMN(),4),L!$A:$A,0)-1,SL,,)</f>
        <v>2. 金属 (*) - 在下拉菜单中，选择正在输入信息的冶炼厂所提炼的金属。 此为必填字段。</v>
      </c>
      <c r="B52" s="97"/>
    </row>
    <row r="53" spans="1:2" ht="79" customHeight="1">
      <c r="A53" s="149"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97" t="s">
        <v>1258</v>
      </c>
    </row>
    <row r="54" spans="1:2" ht="60">
      <c r="A54" s="99" t="str">
        <f ca="1">OFFSET(L!$C$1,MATCH("Instructions"&amp;ADDRESS(ROW(),COLUMN(),4),L!$A:$A,0)-1,SL,,)</f>
        <v>4. 冶炼厂名称 (1) - 如果选择 C 列中的冶炼厂名称，请填写冶炼厂的名称。如果选择 C 列中的“冶炼厂未列出”，此字段将自动填入。此为必填字段。</v>
      </c>
      <c r="B54" s="97" t="s">
        <v>1257</v>
      </c>
    </row>
    <row r="55" spans="1:2" ht="75">
      <c r="A55" s="99"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97" t="s">
        <v>1263</v>
      </c>
    </row>
    <row r="56" spans="1:2" ht="60">
      <c r="A56" s="99"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97" t="s">
        <v>1257</v>
      </c>
    </row>
    <row r="57" spans="1:2" ht="60">
      <c r="A57" s="99" t="str">
        <f ca="1">OFFSET(L!$C$1,MATCH("Instructions"&amp;ADDRESS(ROW(),COLUMN(),4),L!$A:$A,0)-1,SL,,)</f>
        <v xml:space="preserve">7. 冶炼厂识别号码 - F 列包括所有的冶炼厂识别号码。 如果在 C 列中使用下拉框选择冶炼厂名称，此字段会自动填入。 </v>
      </c>
      <c r="B57" s="97" t="s">
        <v>1257</v>
      </c>
    </row>
    <row r="58" spans="1:2" ht="60">
      <c r="A58" s="99" t="str">
        <f ca="1">OFFSET(L!$C$1,MATCH("Instructions"&amp;ADDRESS(ROW(),COLUMN(),4),L!$A:$A,0)-1,SL,,)</f>
        <v>8. 冶炼厂所在街道 - 提供冶炼厂所在街道的名称。此为选填字段。</v>
      </c>
      <c r="B58" s="97" t="s">
        <v>1257</v>
      </c>
    </row>
    <row r="59" spans="1:2" ht="30">
      <c r="A59" s="99" t="str">
        <f ca="1">OFFSET(L!$C$1,MATCH("Instructions"&amp;ADDRESS(ROW(),COLUMN(),4),L!$A:$A,0)-1,SL,,)</f>
        <v>9. 冶炼厂所在城市 - 提供冶炼厂所在城市的名称。此为选填字段。</v>
      </c>
      <c r="B59" s="97" t="s">
        <v>1258</v>
      </c>
    </row>
    <row r="60" spans="1:2" ht="45" customHeight="1">
      <c r="A60" s="99" t="str">
        <f ca="1">OFFSET(L!$C$1,MATCH("Instructions"&amp;ADDRESS(ROW(),COLUMN(),4),L!$A:$A,0)-1,SL,,)</f>
        <v>10. 冶炼厂地点：州/省（如适用）- 提供冶炼厂所在的州/省。此为选填字段。</v>
      </c>
      <c r="B60" s="97" t="s">
        <v>1261</v>
      </c>
    </row>
    <row r="61" spans="1:2" ht="150">
      <c r="A61" s="99"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97" t="s">
        <v>1261</v>
      </c>
    </row>
    <row r="62" spans="1:2" ht="60">
      <c r="A62" s="99" t="str">
        <f ca="1">OFFSET(L!$C$1,MATCH("Instructions"&amp;ADDRESS(ROW(),COLUMN(),4),L!$A:$A,0)-1,SL,,)</f>
        <v xml:space="preserve">12. 冶炼厂联系人电子邮件 - 填写被确定为冶炼厂联系人的电子邮件。例如： John.Smith@SmelterXXX.com。填写此字段栏前，请阅读冶炼厂联系人姓名填写指引。 </v>
      </c>
      <c r="B62" s="97" t="s">
        <v>1257</v>
      </c>
    </row>
    <row r="63" spans="1:2" ht="125.5" customHeight="1">
      <c r="A63" s="99"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97" t="s">
        <v>1257</v>
      </c>
    </row>
    <row r="64" spans="1:2" ht="136.4" customHeight="1">
      <c r="A64" s="99"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97"/>
    </row>
    <row r="65" spans="1:2" ht="90">
      <c r="A65" s="99" t="str">
        <f ca="1">OFFSET(L!$C$1,MATCH("Instructions"&amp;ADDRESS(ROW(),COLUMN(),4),L!$A:$A,0)-1,SL,,)</f>
        <v>15. 表明冶炼厂是否仅从回收料或报废料资源中获取冶炼过程的来料。此为选答问题。本问题允许的回答包括：_x000D_
_x000D_
- 是_x000D_
- 否_x000D_
- 未知</v>
      </c>
      <c r="B65" s="97"/>
    </row>
    <row r="66" spans="1:2" ht="110.25" customHeight="1">
      <c r="A66" s="99" t="str">
        <f ca="1">OFFSET(L!$C$1,MATCH("Instructions"&amp;ADDRESS(ROW(),COLUMN(),4),L!$A:$A,0)-1,SL,,)</f>
        <v>16. 注释 - 无格式限制的文字栏，可输入有关冶炼厂的任何意见。例如：冶炼厂正在被 YYY 公司收购</v>
      </c>
      <c r="B66" s="97"/>
    </row>
    <row r="67" spans="1:2" ht="15">
      <c r="A67" s="104"/>
      <c r="B67" s="97"/>
    </row>
    <row r="68" spans="1:2" ht="34.5" customHeight="1">
      <c r="A68" s="102" t="str">
        <f ca="1">OFFSET(L!$C$1,MATCH("Instructions"&amp;ADDRESS(ROW(),COLUMN(),4),L!$A:$A,0)-1,SL,,)</f>
        <v>条款及细则</v>
      </c>
      <c r="B68" s="97"/>
    </row>
    <row r="69" spans="1:2" ht="15">
      <c r="A69" s="104"/>
      <c r="B69" s="97"/>
    </row>
    <row r="70" spans="1:2" ht="80.5" customHeight="1">
      <c r="A70" s="102"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97" t="s">
        <v>1258</v>
      </c>
    </row>
    <row r="71" spans="1:2" ht="93.65" customHeight="1">
      <c r="A71" s="220"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97" t="s">
        <v>1264</v>
      </c>
    </row>
    <row r="72" spans="1:2" ht="155.5" customHeight="1">
      <c r="A72" s="220"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97" t="s">
        <v>1262</v>
      </c>
    </row>
    <row r="73" spans="1:2" ht="75">
      <c r="A73" s="220"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97" t="s">
        <v>1263</v>
      </c>
    </row>
    <row r="74" spans="1:2" ht="30">
      <c r="A74" s="99"/>
      <c r="B74" s="97" t="s">
        <v>426</v>
      </c>
    </row>
    <row r="75" spans="1:2" ht="15">
      <c r="A75" s="99" t="str">
        <f ca="1">OFFSET(L!$C$1,MATCH("General"&amp;"Cpy",L!$A:$A,0)-1,SL,,)</f>
        <v>© 2026 Responsible Minerals Initiative。保留所有权利。</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1"/>
      <c r="B2" s="134" t="str">
        <f ca="1">OFFSET(L!$C$1,MATCH("Definitions"&amp;ADDRESS(ROW(),COLUMN(),4),L!$A:$A,0)-1,SL,,)</f>
        <v>物品</v>
      </c>
      <c r="C2" s="134" t="str">
        <f ca="1">OFFSET(L!$C$1,MATCH("Definitions"&amp;ADDRESS(ROW(),COLUMN(),4),L!$A:$A,0)-1,SL,,)</f>
        <v>定义</v>
      </c>
      <c r="D2" s="322"/>
      <c r="E2" s="98"/>
    </row>
    <row r="3" spans="1:5" ht="64" customHeight="1">
      <c r="A3" s="71"/>
      <c r="B3" s="60" t="str">
        <f ca="1">OFFSET(L!$C$1,MATCH("Definitions"&amp;ADDRESS(ROW(),COLUMN(),4),L!$A:$A,0)-1,SL,,)</f>
        <v>3TG 是钽 (Tantalum)、锡 (Tin)、钨 (Tungsten)、金 (Gold) 的缩写</v>
      </c>
      <c r="C3" s="60" t="str">
        <f ca="1">OFFSET(L!$C$1,MATCH("Definitions"&amp;ADDRESS(ROW(),COLUMN(),4),L!$A:$A,0)-1,SL,,)</f>
        <v>钽、锡、钨、金</v>
      </c>
      <c r="D3" s="322"/>
      <c r="E3" s="97" t="s">
        <v>1266</v>
      </c>
    </row>
    <row r="4" spans="1:5" ht="63.75" customHeight="1">
      <c r="A4" s="71"/>
      <c r="B4" s="60" t="str">
        <f ca="1">OFFSET(L!$C$1,MATCH("Definitions"&amp;ADDRESS(ROW(),COLUMN(),4),L!$A:$A,0)-1,SL,,)</f>
        <v>授权人</v>
      </c>
      <c r="C4" s="60" t="str">
        <f ca="1">OFFSET(L!$C$1,MATCH("Definitions"&amp;ADDRESS(ROW(),COLUMN(),4),L!$A:$A,0)-1,SL,,)</f>
        <v xml:space="preserve">此字段定义负责申报内容的人员。授权人可能与联络人不同。请勿填写“相同”或相似信息，需提供授权人的姓名。 </v>
      </c>
      <c r="D4" s="322"/>
      <c r="E4" s="97"/>
    </row>
    <row r="5" spans="1:5" ht="60">
      <c r="A5" s="71"/>
      <c r="B5" s="60" t="str">
        <f ca="1">OFFSET(L!$C$1,MATCH("Definitions"&amp;ADDRESS(ROW(),COLUMN(),4),L!$A:$A,0)-1,SL,,)</f>
        <v>受冲突影响和高风险地区 (CAHRA)</v>
      </c>
      <c r="C5" s="60"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2"/>
      <c r="E5" s="97"/>
    </row>
    <row r="6" spans="1:5" ht="151.4" customHeight="1">
      <c r="A6" s="71"/>
      <c r="B6" s="60" t="str">
        <f ca="1">OFFSET(L!$C$1,MATCH("Definitions"&amp;ADDRESS(ROW(),COLUMN(),4),L!$A:$A,0)-1,SL,,)</f>
        <v xml:space="preserve">冲突矿产 </v>
      </c>
      <c r="C6" s="60"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2"/>
      <c r="E6" s="97" t="s">
        <v>1267</v>
      </c>
    </row>
    <row r="7" spans="1:5" ht="105.65" customHeight="1">
      <c r="A7" s="71"/>
      <c r="B7" s="60" t="str">
        <f ca="1">OFFSET(L!$C$1,MATCH("Definitions"&amp;ADDRESS(ROW(),COLUMN(),4),L!$A:$A,0)-1,SL,,)</f>
        <v>指明国家或地区</v>
      </c>
      <c r="C7" s="60"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2"/>
      <c r="E7" s="97" t="s">
        <v>1267</v>
      </c>
    </row>
    <row r="8" spans="1:5" ht="135">
      <c r="A8" s="71"/>
      <c r="B8" s="60" t="str">
        <f ca="1">OFFSET(L!$C$1,MATCH("Definitions"&amp;ADDRESS(ROW(),COLUMN(),4),L!$A:$A,0)-1,SL,,)</f>
        <v xml:space="preserve">申报范围或种类 </v>
      </c>
      <c r="C8" s="60"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2"/>
      <c r="E8" s="97" t="s">
        <v>1270</v>
      </c>
    </row>
    <row r="9" spans="1:5" ht="60">
      <c r="A9" s="71"/>
      <c r="B9" s="60" t="str">
        <f ca="1">OFFSET(L!$C$1,MATCH("Definitions"&amp;ADDRESS(ROW(),COLUMN(),4),L!$A:$A,0)-1,SL,,)</f>
        <v>多德-弗兰克</v>
      </c>
      <c r="C9" s="60"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2"/>
      <c r="E9" s="97" t="s">
        <v>1267</v>
      </c>
    </row>
    <row r="10" spans="1:5" ht="45">
      <c r="A10" s="71"/>
      <c r="B10" s="60" t="str">
        <f ca="1">OFFSET(L!$C$1,MATCH("Definitions"&amp;ADDRESS(ROW(),COLUMN(),4),L!$A:$A,0)-1,SL,,)</f>
        <v>刚果民主共和国</v>
      </c>
      <c r="C10" s="60" t="str">
        <f ca="1">OFFSET(L!$C$1,MATCH("Definitions"&amp;ADDRESS(ROW(),COLUMN(),4),L!$A:$A,0)-1,SL,,)</f>
        <v>刚果民主共和国</v>
      </c>
      <c r="D10" s="322"/>
      <c r="E10" s="97" t="s">
        <v>1266</v>
      </c>
    </row>
    <row r="11" spans="1:5" ht="60" hidden="1">
      <c r="A11" s="71"/>
      <c r="B11" s="60" t="str">
        <f ca="1">OFFSET(L!$C$1,MATCH("Definitions"&amp;ADDRESS(ROW(),COLUMN(),4),L!$A:$A,0)-1,SL,,)</f>
        <v>刚果民主共和国无冲突的冲突矿产</v>
      </c>
      <c r="C11" s="60"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2"/>
      <c r="E11" s="97" t="s">
        <v>1266</v>
      </c>
    </row>
    <row r="12" spans="1:5" ht="60">
      <c r="A12" s="71"/>
      <c r="B12" s="60" t="str">
        <f ca="1">OFFSET(L!$C$1,MATCH("Definitions"&amp;ADDRESS(ROW(),COLUMN(),4),L!$A:$A,0)-1,SL,,)</f>
        <v>金精炼厂（冶炼厂）</v>
      </c>
      <c r="C12" s="60"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2"/>
      <c r="E12" s="97" t="s">
        <v>1266</v>
      </c>
    </row>
    <row r="13" spans="1:5" ht="107.25" customHeight="1">
      <c r="A13" s="71"/>
      <c r="B13" s="60" t="str">
        <f ca="1">OFFSET(L!$C$1,MATCH("Definitions"&amp;ADDRESS(ROW(),COLUMN(),4),L!$A:$A,0)-1,SL,,)</f>
        <v>独立的第三方审核机构</v>
      </c>
      <c r="C13" s="60"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2"/>
      <c r="E13" s="97" t="s">
        <v>1268</v>
      </c>
    </row>
    <row r="14" spans="1:5" ht="270">
      <c r="A14" s="71"/>
      <c r="B14" s="60" t="str">
        <f ca="1">OFFSET(L!$C$1,MATCH("Definitions"&amp;ADDRESS(ROW(),COLUMN(),4),L!$A:$A,0)-1,SL,,)</f>
        <v>有意添加</v>
      </c>
      <c r="C14" s="60"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2"/>
      <c r="E15" s="97" t="s">
        <v>1266</v>
      </c>
    </row>
    <row r="16" spans="1:5" ht="60">
      <c r="A16" s="71"/>
      <c r="B16" s="60" t="str">
        <f ca="1">OFFSET(L!$C$1,MATCH("Definitions"&amp;ADDRESS(ROW(),COLUMN(),4),L!$A:$A,0)-1,SL,,)</f>
        <v>IPC-1755 冲突矿产数据交换标准</v>
      </c>
      <c r="C16" s="60"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2"/>
      <c r="E16" s="97" t="s">
        <v>1266</v>
      </c>
    </row>
    <row r="17" spans="1:5" ht="165">
      <c r="A17" s="71"/>
      <c r="B17" s="60" t="str">
        <f ca="1">OFFSET(L!$C$1,MATCH("Definitions"&amp;ADDRESS(ROW(),COLUMN(),4),L!$A:$A,0)-1,SL,,)</f>
        <v>产品功能需要</v>
      </c>
      <c r="C17" s="60"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2"/>
      <c r="E17" s="97" t="s">
        <v>1266</v>
      </c>
    </row>
    <row r="18" spans="1:5" ht="150">
      <c r="A18" s="71"/>
      <c r="B18" s="60" t="str">
        <f ca="1">OFFSET(L!$C$1,MATCH("Definitions"&amp;ADDRESS(ROW(),COLUMN(),4),L!$A:$A,0)-1,SL,,)</f>
        <v>产品生产需要</v>
      </c>
      <c r="C18" s="60"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2"/>
      <c r="E18" s="97" t="s">
        <v>1266</v>
      </c>
    </row>
    <row r="19" spans="1:5" ht="15">
      <c r="A19" s="71"/>
      <c r="B19" s="60" t="str">
        <f ca="1">OFFSET(L!$C$1,MATCH("Definitions"&amp;ADDRESS(ROW(),COLUMN(),4),L!$A:$A,0)-1,SL,,)</f>
        <v>经济合作与发展组织（Organization for Economic Co-operation and Development，OECD）</v>
      </c>
      <c r="C19" s="60" t="str">
        <f ca="1">OFFSET(L!$C$1,MATCH("Definitions"&amp;ADDRESS(ROW(),COLUMN(),4),L!$A:$A,0)-1,SL,,)</f>
        <v>经济合作与发展组织</v>
      </c>
      <c r="D19" s="322"/>
      <c r="E19" s="97"/>
    </row>
    <row r="20" spans="1:5" ht="30">
      <c r="A20" s="71"/>
      <c r="B20" s="60" t="str">
        <f ca="1">OFFSET(L!$C$1,MATCH("Definitions"&amp;ADDRESS(ROW(),COLUMN(),4),L!$A:$A,0)-1,SL,,)</f>
        <v>产品</v>
      </c>
      <c r="C20" s="60" t="str">
        <f ca="1">OFFSET(L!$C$1,MATCH("Definitions"&amp;ADDRESS(ROW(),COLUMN(),4),L!$A:$A,0)-1,SL,,)</f>
        <v xml:space="preserve">公司的产品或成品是指在制造生产阶段或最后完成阶段的物料或物品，并且已可以交付或销售给客户。 </v>
      </c>
      <c r="D20" s="322"/>
      <c r="E20" s="97"/>
    </row>
    <row r="21" spans="1:5" ht="15">
      <c r="A21" s="71"/>
      <c r="B21" s="60" t="str">
        <f ca="1">OFFSET(L!$C$1,MATCH("Definitions"&amp;ADDRESS(ROW(),COLUMN(),4),L!$A:$A,0)-1,SL,,)</f>
        <v>责任商业联盟（Responsible Business Alliance，RBA）</v>
      </c>
      <c r="C21" s="60" t="str">
        <f ca="1">OFFSET(L!$C$1,MATCH("Definitions"&amp;ADDRESS(ROW(),COLUMN(),4),L!$A:$A,0)-1,SL,,)</f>
        <v>责任商业联盟 (www.responsiblebusiness.org)</v>
      </c>
      <c r="D21" s="322"/>
      <c r="E21" s="97"/>
    </row>
    <row r="22" spans="1:5" ht="106.5" customHeight="1">
      <c r="A22" s="71"/>
      <c r="B22" s="60" t="str">
        <f ca="1">OFFSET(L!$C$1,MATCH("Definitions"&amp;ADDRESS(ROW(),COLUMN(),4),L!$A:$A,0)-1,SL,,)</f>
        <v>回收或废料源</v>
      </c>
      <c r="C22" s="60"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2"/>
      <c r="E22" s="97"/>
    </row>
    <row r="23" spans="1:5" ht="60">
      <c r="A23" s="71"/>
      <c r="B23" s="60" t="str">
        <f ca="1">OFFSET(L!$C$1,MATCH("Definitions"&amp;ADDRESS(ROW(),COLUMN(),4),L!$A:$A,0)-1,SL,,)</f>
        <v>负责任矿物审验流程 (RMAP)</v>
      </c>
      <c r="C23" s="60"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2"/>
      <c r="E23" s="97"/>
    </row>
    <row r="24" spans="1:5" ht="168" customHeight="1">
      <c r="A24" s="71"/>
      <c r="B24" s="60" t="str">
        <f ca="1">OFFSET(L!$C$1,MATCH("Definitions"&amp;ADDRESS(ROW(),COLUMN(),4),L!$A:$A,0)-1,SL,,)</f>
        <v>负责任矿物计划</v>
      </c>
      <c r="C24" s="60"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2"/>
      <c r="E24" s="97"/>
    </row>
    <row r="25" spans="1:5" ht="177.65" customHeight="1">
      <c r="A25" s="71"/>
      <c r="B25" s="60" t="str">
        <f ca="1">OFFSET(L!$C$1,MATCH("Definitions"&amp;ADDRESS(ROW(),COLUMN(),4),L!$A:$A,0)-1,SL,,)</f>
        <v>无冲突冶炼厂计划合规冶炼厂列表</v>
      </c>
      <c r="C25" s="60"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2"/>
      <c r="E25" s="97" t="s">
        <v>1266</v>
      </c>
    </row>
    <row r="26" spans="1:5" ht="75">
      <c r="A26" s="71"/>
      <c r="B26" s="60" t="str">
        <f ca="1">OFFSET(L!$C$1,MATCH("Definitions"&amp;ADDRESS(ROW(),COLUMN(),4),L!$A:$A,0)-1,SL,,)</f>
        <v>证券交易委员会 (SEC)</v>
      </c>
      <c r="C26" s="60" t="str">
        <f ca="1">OFFSET(L!$C$1,MATCH("Definitions"&amp;ADDRESS(ROW(),COLUMN(),4),L!$A:$A,0)-1,SL,,)</f>
        <v>美国证券交易委员会 (www.sec.gov)</v>
      </c>
      <c r="D26" s="322"/>
      <c r="E26" s="97" t="s">
        <v>1268</v>
      </c>
    </row>
    <row r="27" spans="1:5" ht="60">
      <c r="A27" s="71"/>
      <c r="B27" s="60" t="str">
        <f ca="1">OFFSET(L!$C$1,MATCH("Definitions"&amp;ADDRESS(ROW(),COLUMN(),4),L!$A:$A,0)-1,SL,,)</f>
        <v>冶炼厂</v>
      </c>
      <c r="C27" s="60"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2"/>
      <c r="E27" s="97" t="s">
        <v>1266</v>
      </c>
    </row>
    <row r="28" spans="1:5" ht="60">
      <c r="A28" s="71"/>
      <c r="B28" s="60" t="str">
        <f ca="1">OFFSET(L!$C$1,MATCH("Definitions"&amp;ADDRESS(ROW(),COLUMN(),4),L!$A:$A,0)-1,SL,,)</f>
        <v>冶炼厂识别序号</v>
      </c>
      <c r="C28" s="60"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2"/>
      <c r="E28" s="97" t="s">
        <v>1267</v>
      </c>
    </row>
    <row r="29" spans="1:5" ht="90">
      <c r="A29" s="71"/>
      <c r="B29" s="60" t="str">
        <f ca="1">OFFSET(L!$C$1,MATCH("Definitions"&amp;ADDRESS(ROW(),COLUMN(),4),L!$A:$A,0)-1,SL,,)</f>
        <v>钽 (Ta) 冶炼厂</v>
      </c>
      <c r="C29" s="60"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2"/>
      <c r="E29" s="97" t="s">
        <v>1268</v>
      </c>
    </row>
    <row r="30" spans="1:5" ht="135" customHeight="1">
      <c r="A30" s="71"/>
      <c r="B30" s="60" t="str">
        <f ca="1">OFFSET(L!$C$1,MATCH("Definitions"&amp;ADDRESS(ROW(),COLUMN(),4),L!$A:$A,0)-1,SL,,)</f>
        <v>锡 (Sn) 冶炼厂</v>
      </c>
      <c r="C30" s="60"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2"/>
      <c r="E30" s="97" t="s">
        <v>1269</v>
      </c>
    </row>
    <row r="31" spans="1:5" ht="133" customHeight="1">
      <c r="A31" s="71"/>
      <c r="B31" s="60" t="str">
        <f ca="1">OFFSET(L!$C$1,MATCH("Definitions"&amp;ADDRESS(ROW(),COLUMN(),4),L!$A:$A,0)-1,SL,,)</f>
        <v>钨 (W) 冶炼厂</v>
      </c>
      <c r="C31" s="60"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2"/>
      <c r="E31" s="97"/>
    </row>
    <row r="32" spans="1:5" ht="15">
      <c r="A32" s="71"/>
      <c r="B32" s="321" t="str">
        <f ca="1">OFFSET(L!$C$1,MATCH("General"&amp;"Cpy",L!$A:$A,0)-1,SL,,)</f>
        <v>© 2026 Responsible Minerals Initiative。保留所有权利。</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I3" sqref="I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4"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12801</v>
      </c>
      <c r="E3" s="2"/>
      <c r="F3" s="371"/>
      <c r="G3" s="371"/>
      <c r="H3" s="371"/>
      <c r="I3" s="145"/>
      <c r="J3" s="135" t="s">
        <v>15370</v>
      </c>
      <c r="K3" s="33"/>
      <c r="L3" s="97"/>
      <c r="P3" s="42">
        <f>MATCH($D$3,LN,0)</f>
        <v>2</v>
      </c>
    </row>
    <row r="4" spans="1:34" ht="15">
      <c r="A4" s="31"/>
      <c r="B4" s="367" t="str">
        <f ca="1">OFFSET(L!$C$1,MATCH("Declaration"&amp;ADDRESS(ROW(),COLUMN(),4),L!$A:$A,0)-1,SL,,)</f>
        <v>此填写此报告的目的是收集在产品中所用锡、钽、钨、黄金等金属的采购信息。</v>
      </c>
      <c r="C4" s="367"/>
      <c r="D4" s="367"/>
      <c r="E4" s="367"/>
      <c r="F4" s="367"/>
      <c r="G4" s="367"/>
      <c r="H4" s="367"/>
      <c r="I4" s="372">
        <f ca="1">OFFSET(L!$C$1,MATCH("Declaration"&amp;ADDRESS(ROW(),COLUMN(),4),L!$A:$A,0)-1,SL,,)</f>
        <v>0</v>
      </c>
      <c r="J4" s="372"/>
      <c r="K4" s="33"/>
      <c r="L4" s="112"/>
      <c r="P4" s="2"/>
      <c r="Q4" s="2"/>
      <c r="R4" s="2"/>
      <c r="S4" s="2"/>
      <c r="T4" s="2"/>
      <c r="U4" s="2"/>
      <c r="V4" s="2"/>
      <c r="W4" s="2"/>
      <c r="X4" s="2"/>
      <c r="Y4" s="2"/>
      <c r="Z4" s="2"/>
      <c r="AA4" s="2"/>
      <c r="AB4" s="2"/>
      <c r="AC4" s="2"/>
      <c r="AD4" s="2"/>
      <c r="AE4" s="2"/>
      <c r="AF4" s="2"/>
      <c r="AG4" s="2"/>
      <c r="AH4" s="2"/>
    </row>
    <row r="5" spans="1:34" ht="15">
      <c r="A5" s="131" t="str">
        <f>LEFT(D9,1)</f>
        <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必填字段标记为星号 (*)。参考说明选项卡，获取关于如何答复每个问题的指南。</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7" customHeight="1">
      <c r="A7" s="31"/>
      <c r="B7" s="376" t="str">
        <f ca="1">OFFSET(L!$C$1,MATCH("Declaration"&amp;ADDRESS(ROW(),COLUMN(),4),L!$A:$A,0)-1,SL,,)</f>
        <v>公司信息</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公司名称 (*)：</v>
      </c>
      <c r="C8" s="73"/>
      <c r="D8" s="364"/>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申报范围或种类 (*)：</v>
      </c>
      <c r="C9" s="73"/>
      <c r="D9" s="373"/>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77" t="str">
        <f ca="1">OFFSET(L!$C$1,MATCH("Declaration"&amp;ADDRESS(ROW(),COLUMN(),4)&amp;LEFT($D$9,1),L!$A:$A,0)-1,SL,,)</f>
        <v>范围描述：</v>
      </c>
      <c r="C10" s="119"/>
      <c r="D10" s="368"/>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 xml:space="preserve">公司唯一识别信息： </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公司唯一授权识别信息：</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地址：</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联系人姓名 (*)：</v>
      </c>
      <c r="C15" s="74"/>
      <c r="D15" s="351"/>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电子邮件 - 联系人 (*)：</v>
      </c>
      <c r="C16" s="74"/>
      <c r="D16" s="379"/>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电话 - 联系人 (*)：</v>
      </c>
      <c r="C17" s="74"/>
      <c r="D17" s="351"/>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授权人 (*)：</v>
      </c>
      <c r="C18" s="74"/>
      <c r="D18" s="324"/>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职务 - 授权人：</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电子邮件 - 授权人 (*)：</v>
      </c>
      <c r="C20" s="74"/>
      <c r="D20" s="379"/>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电话 - 授权人：</v>
      </c>
      <c r="C21" s="130"/>
      <c r="D21" s="382"/>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生效日期 (*)：</v>
      </c>
      <c r="C22" s="75"/>
      <c r="D22" s="385"/>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87" t="str">
        <f ca="1">OFFSET(L!$C$1,MATCH("Declaration"&amp;ADDRESS(ROW(),COLUMN(),4),L!$A:$A,0)-1,SL,,)</f>
        <v>根据上述申报范围，回答以下 1 至 8 题</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是否在产品或生产流程中有意添加或使用任何 3TG？(*)</v>
      </c>
      <c r="C25" s="16"/>
      <c r="D25" s="334" t="str">
        <f ca="1">OFFSET(L!$C$1,MATCH("Declaration"&amp;ADDRESS(ROW(),COLUMN(),4),L!$A:$A,0)-1,SL,,)</f>
        <v>回答</v>
      </c>
      <c r="E25" s="334"/>
      <c r="F25" s="17"/>
      <c r="G25" s="41" t="str">
        <f ca="1">OFFSET(L!$C$1,MATCH("Declaration"&amp;ADDRESS(ROW(),COLUMN(),4),L!$A:$A,0)-1,SL,,)</f>
        <v>注释</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钽(*)</v>
      </c>
      <c r="C26" s="32"/>
      <c r="D26" s="327"/>
      <c r="E26" s="328"/>
      <c r="F26" s="11"/>
      <c r="G26" s="329"/>
      <c r="H26" s="330"/>
      <c r="I26" s="330"/>
      <c r="J26" s="331"/>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锡(*)</v>
      </c>
      <c r="C27" s="32"/>
      <c r="D27" s="327"/>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金(*)</v>
      </c>
      <c r="C28" s="32"/>
      <c r="D28" s="327"/>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钨(*)</v>
      </c>
      <c r="C29" s="32"/>
      <c r="D29" s="327"/>
      <c r="E29" s="328"/>
      <c r="F29" s="11"/>
      <c r="G29" s="329"/>
      <c r="H29" s="330"/>
      <c r="I29" s="330"/>
      <c r="J29" s="331"/>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是否有任何 3TG 仍存在于产品中？ (*)</v>
      </c>
      <c r="C31" s="9"/>
      <c r="D31" s="336" t="str">
        <f ca="1">D25</f>
        <v>回答</v>
      </c>
      <c r="E31" s="336"/>
      <c r="F31" s="17"/>
      <c r="G31" s="41" t="str">
        <f ca="1">G25</f>
        <v>注释</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钽(*)</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锡(*)</v>
      </c>
      <c r="C33" s="9"/>
      <c r="D33" s="327"/>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金(*)</v>
      </c>
      <c r="C34" s="9"/>
      <c r="D34" s="327"/>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钨(*)</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贵公司供应链中的冶炼厂是否从所指明的国家采购 3TG？（有关术语“SEC”，请参见定义选项卡） (*)</v>
      </c>
      <c r="C37" s="9"/>
      <c r="D37" s="336" t="str">
        <f ca="1">D25</f>
        <v>回答</v>
      </c>
      <c r="E37" s="336"/>
      <c r="F37" s="17"/>
      <c r="G37" s="41" t="str">
        <f ca="1">G25</f>
        <v>注释</v>
      </c>
      <c r="H37" s="350"/>
      <c r="I37" s="350"/>
      <c r="J37" s="35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钽(*)</v>
      </c>
      <c r="C38" s="9"/>
      <c r="D38" s="327"/>
      <c r="E38" s="328"/>
      <c r="F38" s="44"/>
      <c r="G38" s="329"/>
      <c r="H38" s="330"/>
      <c r="I38" s="330"/>
      <c r="J38" s="331"/>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锡(*)</v>
      </c>
      <c r="C39" s="9"/>
      <c r="D39" s="327"/>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金(*)</v>
      </c>
      <c r="C40" s="9"/>
      <c r="D40" s="327"/>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钨(*)</v>
      </c>
      <c r="C41" s="9"/>
      <c r="D41" s="327"/>
      <c r="E41" s="328"/>
      <c r="F41" s="44"/>
      <c r="G41" s="329"/>
      <c r="H41" s="330"/>
      <c r="I41" s="330"/>
      <c r="J41" s="331"/>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贵公司供应链中是否有冶炼厂从受冲突影响和高风险地区_x000D_
采购 3TG？ (*)</v>
      </c>
      <c r="C43" s="9"/>
      <c r="D43" s="336" t="str">
        <f ca="1">D25</f>
        <v>回答</v>
      </c>
      <c r="E43" s="336"/>
      <c r="F43" s="17"/>
      <c r="G43" s="41" t="str">
        <f ca="1">G25</f>
        <v>注释</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钽(*)</v>
      </c>
      <c r="C44" s="9"/>
      <c r="D44" s="327"/>
      <c r="E44" s="328"/>
      <c r="F44" s="44"/>
      <c r="G44" s="329"/>
      <c r="H44" s="330"/>
      <c r="I44" s="330"/>
      <c r="J44" s="331"/>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锡(*)</v>
      </c>
      <c r="C45" s="9"/>
      <c r="D45" s="327"/>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金(*)</v>
      </c>
      <c r="C46" s="9"/>
      <c r="D46" s="327"/>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钨(*)</v>
      </c>
      <c r="C47" s="9"/>
      <c r="D47" s="327"/>
      <c r="E47" s="328"/>
      <c r="F47" s="44"/>
      <c r="G47" s="329"/>
      <c r="H47" s="330"/>
      <c r="I47" s="330"/>
      <c r="J47" s="331"/>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是否 100% 的 3TG（因产品功能或生产而必须使用）来自于回收料或报废料？ (*)</v>
      </c>
      <c r="C49" s="9"/>
      <c r="D49" s="336" t="str">
        <f ca="1">D25</f>
        <v>回答</v>
      </c>
      <c r="E49" s="336"/>
      <c r="F49" s="17"/>
      <c r="G49" s="41" t="str">
        <f ca="1">G25</f>
        <v>注释</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钽(*)</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锡(*)</v>
      </c>
      <c r="C51" s="9"/>
      <c r="D51" s="327"/>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金(*)</v>
      </c>
      <c r="C52" s="9"/>
      <c r="D52" s="327"/>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钨(*)</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已对贵公司供应链调查提供答复的相关供应商百分比是多少？ (*)</v>
      </c>
      <c r="C55" s="9"/>
      <c r="D55" s="336" t="str">
        <f ca="1">D25</f>
        <v>回答</v>
      </c>
      <c r="E55" s="336"/>
      <c r="F55" s="17"/>
      <c r="G55" s="41" t="str">
        <f ca="1">G25</f>
        <v>注释</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钽(*)</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锡(*)</v>
      </c>
      <c r="C57" s="32"/>
      <c r="D57" s="348"/>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金(*)</v>
      </c>
      <c r="C58" s="32"/>
      <c r="D58" s="348"/>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钨(*)</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您是否识别出为贵公司供应链供应 3TG 的所有冶炼厂？ (*)</v>
      </c>
      <c r="C61" s="9"/>
      <c r="D61" s="336" t="str">
        <f ca="1">D25</f>
        <v>回答</v>
      </c>
      <c r="E61" s="336"/>
      <c r="F61" s="17"/>
      <c r="G61" s="41" t="str">
        <f ca="1">G25</f>
        <v>注释</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钽(*)</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锡(*)</v>
      </c>
      <c r="C63" s="9"/>
      <c r="D63" s="327"/>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金(*)</v>
      </c>
      <c r="C64" s="9"/>
      <c r="D64" s="327"/>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钨(*)</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贵公司收到的所有适用冶炼厂信息是否已在此申报中报告？ (*)</v>
      </c>
      <c r="C67" s="9"/>
      <c r="D67" s="336" t="str">
        <f ca="1">D25</f>
        <v>回答</v>
      </c>
      <c r="E67" s="336"/>
      <c r="F67" s="17"/>
      <c r="G67" s="41" t="str">
        <f ca="1">G25</f>
        <v>注释</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钽(*)</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锡(*)</v>
      </c>
      <c r="C69" s="32"/>
      <c r="D69" s="327"/>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金(*)</v>
      </c>
      <c r="C70" s="32"/>
      <c r="D70" s="327"/>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钨(*)</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从公司层面，回答以下问题</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问题</v>
      </c>
      <c r="C74" s="78"/>
      <c r="D74" s="334" t="str">
        <f ca="1">D25</f>
        <v>回答</v>
      </c>
      <c r="E74" s="334"/>
      <c r="F74" s="50"/>
      <c r="G74" s="334" t="str">
        <f ca="1">G25</f>
        <v>注释</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贵公司是否已制定负责任矿产采购政策？ (*)</v>
      </c>
      <c r="C75" s="54"/>
      <c r="D75" s="327"/>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贵公司的负责任矿产采购政策是否公开发布于贵公司网页上？（备注 - 如果是，请在注释字段中注明 URL。） (*)</v>
      </c>
      <c r="C77" s="54"/>
      <c r="D77" s="327"/>
      <c r="E77" s="328"/>
      <c r="F77" s="54"/>
      <c r="G77" s="355"/>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您是否要求您的直接供应商从其尽职调查实践已被被独立第三方审核机构验证过的冶炼厂采购 3TG？  (*)</v>
      </c>
      <c r="C79" s="54"/>
      <c r="D79" s="327"/>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贵公司是否已实施负责任矿产采购的尽职调查措施？ (*)</v>
      </c>
      <c r="C81" s="54"/>
      <c r="D81" s="327"/>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贵公司是否开展了相关供应商的冲突矿产调查？ (*)</v>
      </c>
      <c r="C83" s="54"/>
      <c r="D83" s="327"/>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贵公司是否根据公司期望来审查供应商提交的尽职调查信息？ (*)</v>
      </c>
      <c r="C85" s="54"/>
      <c r="D85" s="340"/>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贵公司的验证程序是否包括纠正措施管理？ (*)</v>
      </c>
      <c r="C87" s="54"/>
      <c r="D87" s="327"/>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贵公司是否需要提交年度冲突矿产披露？ (*)</v>
      </c>
      <c r="C89" s="54"/>
      <c r="D89" s="327"/>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5" thickBot="1">
      <c r="A91" s="337" t="str">
        <f ca="1">OFFSET(L!$C$1,MATCH("General"&amp;"Cpy",L!$A:$A,0)-1,SL,,)</f>
        <v>© 2026 Responsible Minerals Initiative。保留所有权利。</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首先：</v>
      </c>
      <c r="C2" s="156"/>
      <c r="D2" s="156"/>
      <c r="E2" s="156"/>
      <c r="F2" s="177"/>
      <c r="G2" s="177"/>
      <c r="H2" s="177"/>
      <c r="I2" s="178"/>
      <c r="J2" s="388" t="str">
        <f ca="1">OFFSET(L!$C$1,MATCH("Smelter List"&amp;ADDRESS(ROW(),COLUMN(),4),L!$A:$A,0)-1,SL,,)</f>
        <v>链接到“RMAP 合规冶炼厂列表”</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90"/>
      <c r="D3" s="390"/>
      <c r="E3" s="390"/>
      <c r="F3" s="205"/>
      <c r="G3" s="391" t="str">
        <f ca="1">OFFSET(L!$C$1,MATCH("General"&amp;"Cpy",L!$A:$A,0)-1,SL,,)</f>
        <v>© 2026 Responsible Minerals Initiative。保留所有权利。</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冶炼厂识别号码输入列</v>
      </c>
      <c r="B4" s="199" t="str">
        <f ca="1">OFFSET(L!$C$1,MATCH("Smelter List"&amp;ADDRESS(ROW(),COLUMN(),4),L!$A:$A,0)-1,SL,,)</f>
        <v>金属 (*)</v>
      </c>
      <c r="C4" s="199" t="str">
        <f ca="1">OFFSET(L!$C$1,MATCH("Smelter List"&amp;ADDRESS(ROW(),COLUMN(),4),L!$A:$A,0)-1,SL,,)</f>
        <v>冶炼厂查找 (*)</v>
      </c>
      <c r="D4" s="199" t="str">
        <f ca="1">OFFSET(L!$C$1,MATCH("Smelter List"&amp;ADDRESS(ROW(),COLUMN(),4),L!$A:$A,0)-1,SL,,)</f>
        <v>冶炼厂名称 (1)</v>
      </c>
      <c r="E4" s="199" t="str">
        <f ca="1">OFFSET(L!$C$1,MATCH("Smelter List"&amp;ADDRESS(ROW(),COLUMN(),4),L!$A:$A,0)-1,SL,,)</f>
        <v>冶炼厂所在国家或地区 (*)</v>
      </c>
      <c r="F4" s="199" t="str">
        <f ca="1">OFFSET(L!$C$1,MATCH("Smelter List"&amp;ADDRESS(ROW(),COLUMN(),4),L!$A:$A,0)-1,SL,,)</f>
        <v>冶炼厂识别</v>
      </c>
      <c r="G4" s="199" t="str">
        <f ca="1">OFFSET(L!$C$1,MATCH("Smelter List"&amp;ADDRESS(ROW(),COLUMN(),4),L!$A:$A,0)-1,SL,,)</f>
        <v>冶炼厂出处识别号</v>
      </c>
      <c r="H4" s="139" t="str">
        <f ca="1">OFFSET(L!$C$1,MATCH("Smelter List"&amp;ADDRESS(ROW(),COLUMN(),4),L!$A:$A,0)-1,SL,,)</f>
        <v>冶炼厂所在街道</v>
      </c>
      <c r="I4" s="139" t="str">
        <f ca="1">OFFSET(L!$C$1,MATCH("Smelter List"&amp;ADDRESS(ROW(),COLUMN(),4),L!$A:$A,0)-1,SL,,)</f>
        <v>冶炼厂所在城市</v>
      </c>
      <c r="J4" s="139" t="str">
        <f ca="1">OFFSET(L!$C$1,MATCH("Smelter List"&amp;ADDRESS(ROW(),COLUMN(),4),L!$A:$A,0)-1,SL,,)</f>
        <v>冶炼厂地址：州/省</v>
      </c>
      <c r="K4" s="139" t="str">
        <f ca="1">OFFSET(L!$C$1,MATCH("Smelter List"&amp;ADDRESS(ROW(),COLUMN(),4),L!$A:$A,0)-1,SL,,)</f>
        <v>冶炼厂联系人</v>
      </c>
      <c r="L4" s="139" t="str">
        <f ca="1">OFFSET(L!$C$1,MATCH("Smelter List"&amp;ADDRESS(ROW(),COLUMN(),4),L!$A:$A,0)-1,SL,,)</f>
        <v>冶炼厂联系人电子邮件</v>
      </c>
      <c r="M4" s="139" t="str">
        <f ca="1">OFFSET(L!$C$1,MATCH("Smelter List"&amp;ADDRESS(ROW(),COLUMN(),4),L!$A:$A,0)-1,SL,,)</f>
        <v>建议的后续步骤</v>
      </c>
      <c r="N4" s="139" t="str">
        <f ca="1">OFFSET(L!$C$1,MATCH("Smelter List"&amp;ADDRESS(ROW(),COLUMN(),4),L!$A:$A,0)-1,SL,,)</f>
        <v>填写矿井名称，或如果所用矿产来自于回收料和报废料，请填写“回收”或“报废”。</v>
      </c>
      <c r="O4" s="139" t="str">
        <f ca="1">OFFSET(L!$C$1,MATCH("Smelter List"&amp;ADDRESS(ROW(),COLUMN(),4),L!$A:$A,0)-1,SL,,)</f>
        <v>填写矿井所在国家或地区，或如果所用矿产来自于回收料和报废料，请填写“回收”或“报废”。</v>
      </c>
      <c r="P4" s="139" t="str">
        <f ca="1">OFFSET(L!$C$1,MATCH("Smelter List"&amp;ADDRESS(ROW(),COLUMN(),4),L!$A:$A,0)-1,SL,,)</f>
        <v>冶炼厂的被冶炼物料是否 100% 来自于回收料或报废料？</v>
      </c>
      <c r="Q4" s="140" t="str">
        <f ca="1">OFFSET(L!$C$1,MATCH("Smelter List"&amp;ADDRESS(ROW(),COLUMN(),4),L!$A:$A,0)-1,SL,,)</f>
        <v>注释</v>
      </c>
      <c r="R4" s="199" t="s">
        <v>11971</v>
      </c>
      <c r="S4" s="199" t="s">
        <v>11958</v>
      </c>
      <c r="T4" s="199" t="s">
        <v>11959</v>
      </c>
      <c r="U4" s="184"/>
      <c r="W4" s="152" t="s">
        <v>1278</v>
      </c>
      <c r="X4" s="152" t="s">
        <v>901</v>
      </c>
      <c r="AH4" s="140" t="s">
        <v>475</v>
      </c>
    </row>
    <row r="5" spans="1:34" s="210" customFormat="1" ht="20.149999999999999"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49999999999999"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49999999999999"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49999999999999"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16263FB-1B91-4BD8-816A-9C202EFADC11}"/>
    </customSheetView>
  </customSheetViews>
  <mergeCells count="3">
    <mergeCell ref="J2:O2"/>
    <mergeCell ref="B3:E3"/>
    <mergeCell ref="G3:I3"/>
  </mergeCells>
  <phoneticPr fontId="101"/>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将报告提交给客户以检查表格高亮显示为红色的任何行之前， 请确保已填妥所有必填字段。</v>
      </c>
      <c r="B1" s="393"/>
      <c r="C1" s="393"/>
      <c r="D1" s="116" t="str">
        <f ca="1">OFFSET(L!$C$1,MATCH("Checker"&amp;ADDRESS(ROW(),COLUMN(),4),L!$A:$A,0)-1,SL,,)</f>
        <v>待完成的必填字段</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f ca="1">IF(H70=0,"0",H70)</f>
        <v>52</v>
      </c>
    </row>
    <row r="3" spans="1:10" ht="15">
      <c r="A3" s="65" t="str">
        <f ca="1">OFFSET(L!$C$1,MATCH("Checker"&amp;ADDRESS(ROW(),COLUMN(),4),L!$A:$A,0)-1,SL,,)</f>
        <v>必填字段</v>
      </c>
      <c r="B3" s="65" t="str">
        <f ca="1">OFFSET(L!$C$1,MATCH("Checker"&amp;ADDRESS(ROW(),COLUMN(),4),L!$A:$A,0)-1,SL,,)</f>
        <v>已提供的答案</v>
      </c>
      <c r="C3" s="65" t="str">
        <f ca="1">OFFSET(L!$C$1,MATCH("Checker"&amp;ADDRESS(ROW(),COLUMN(),4),L!$A:$A,0)-1,SL,,)</f>
        <v>备注</v>
      </c>
      <c r="D3" s="65" t="str">
        <f ca="1">OFFSET(L!$C$1,MATCH("Checker"&amp;ADDRESS(ROW(),COLUMN(),4),L!$A:$A,0)-1,SL,,)</f>
        <v>信息源超链接</v>
      </c>
      <c r="F3" s="66" t="s">
        <v>510</v>
      </c>
      <c r="G3" s="18" t="s">
        <v>509</v>
      </c>
      <c r="H3" s="18" t="s">
        <v>511</v>
      </c>
      <c r="I3" s="18" t="s">
        <v>1271</v>
      </c>
      <c r="J3" s="18" t="s">
        <v>1272</v>
      </c>
    </row>
    <row r="4" spans="1:10" ht="41">
      <c r="A4" s="87" t="str">
        <f ca="1">Declaration!B8</f>
        <v>公司名称 (*)：</v>
      </c>
      <c r="B4" s="86">
        <f>Declaration!D8</f>
        <v>0</v>
      </c>
      <c r="C4" s="86" t="str">
        <f t="shared" ref="C4" ca="1" si="0">IF(H4=1,J4,I4)</f>
        <v>在“申报”选项卡 D8 单元格中，提供贵公司的名称</v>
      </c>
      <c r="D4" s="92" t="str">
        <f>IF(H4=1,"Click here to enter Company Name","")</f>
        <v>Click here to enter Company Name</v>
      </c>
      <c r="E4" s="19" t="s">
        <v>1261</v>
      </c>
      <c r="F4" s="90">
        <v>1</v>
      </c>
      <c r="G4" s="67">
        <f t="shared" ref="G4" si="1">IF(B4=0,1,0)</f>
        <v>1</v>
      </c>
      <c r="H4" s="68">
        <f>F4*G4</f>
        <v>1</v>
      </c>
      <c r="I4" s="142" t="str">
        <f ca="1">OFFSET(L!$C$1,MATCH("Checker"&amp;"Comp",L!$A:$A,0)-1,SL,,)</f>
        <v>填写</v>
      </c>
      <c r="J4" s="143" t="str">
        <f ca="1">OFFSET(L!$C$1,MATCH("Checker"&amp;ADDRESS(ROW(),COLUMN(),4),L!$A:$A,0)-1,SL,,)</f>
        <v>在“申报”选项卡 D8 单元格中，提供贵公司的名称</v>
      </c>
    </row>
    <row r="5" spans="1:10" ht="41">
      <c r="A5" s="87" t="str">
        <f ca="1">Declaration!B9</f>
        <v>申报范围或种类 (*)：</v>
      </c>
      <c r="B5" s="86">
        <f>Declaration!D9</f>
        <v>0</v>
      </c>
      <c r="C5" s="86" t="str">
        <f ca="1">IF(H5=1,J5,I5)</f>
        <v>在“申报”选项卡 D9 单元格中，选择申报范围</v>
      </c>
      <c r="D5" s="92" t="str">
        <f>IF(H5=1,"Click here to enter Declaration Scope","")</f>
        <v>Click here to enter Declaration Scope</v>
      </c>
      <c r="E5" s="19" t="s">
        <v>1261</v>
      </c>
      <c r="F5" s="90">
        <v>1</v>
      </c>
      <c r="G5" s="67">
        <f>IF(B5=0,1,0)</f>
        <v>1</v>
      </c>
      <c r="H5" s="68">
        <f t="shared" ref="H5" si="2">F5*G5</f>
        <v>1</v>
      </c>
      <c r="I5" s="142" t="str">
        <f ca="1">OFFSET(L!$C$1,MATCH("Checker"&amp;"Comp",L!$A:$A,0)-1,SL,,)</f>
        <v>填写</v>
      </c>
      <c r="J5" s="143" t="str">
        <f ca="1">OFFSET(L!$C$1,MATCH("Checker"&amp;ADDRESS(ROW(),COLUMN(),4),L!$A:$A,0)-1,SL,,)</f>
        <v>在“申报”选项卡 D9 单元格中，选择申报范围</v>
      </c>
    </row>
    <row r="6" spans="1:10" ht="41">
      <c r="A6" s="87" t="str">
        <f ca="1">Declaration!B10</f>
        <v>范围描述：</v>
      </c>
      <c r="B6" s="86">
        <f>Declaration!D10</f>
        <v>0</v>
      </c>
      <c r="C6" s="86" t="str">
        <f ca="1">IF(H6=1,J6,I6)</f>
        <v>填写</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填写</v>
      </c>
      <c r="J6" s="18" t="str">
        <f ca="1">OFFSET(L!$C$1,MATCH("Checker"&amp;ADDRESS(ROW(),COLUMN(),4),L!$A:$A,0)-1,SL,,)</f>
        <v>在“申报”选项卡 D10 单元格中，提供范围说明</v>
      </c>
    </row>
    <row r="7" spans="1:10" ht="41">
      <c r="A7" s="87" t="str">
        <f ca="1">Declaration!B15</f>
        <v>联系人姓名 (*)：</v>
      </c>
      <c r="B7" s="86">
        <f>Declaration!D15</f>
        <v>0</v>
      </c>
      <c r="C7" s="86" t="str">
        <f ca="1">IF(H7=1,J7,I7)</f>
        <v>在“申报”选项卡 D15 单元格中，提供联系人姓名</v>
      </c>
      <c r="D7" s="92" t="str">
        <f>IF(H7=1,"Click here to enter Contact Name","")</f>
        <v>Click here to enter Contact Name</v>
      </c>
      <c r="E7" s="19" t="s">
        <v>1261</v>
      </c>
      <c r="F7" s="90">
        <v>1</v>
      </c>
      <c r="G7" s="67">
        <f>IF(B7=0,1,0)</f>
        <v>1</v>
      </c>
      <c r="H7" s="68">
        <f t="shared" si="3"/>
        <v>1</v>
      </c>
      <c r="I7" s="142" t="str">
        <f ca="1">OFFSET(L!$C$1,MATCH("Checker"&amp;"Comp",L!$A:$A,0)-1,SL,,)</f>
        <v>填写</v>
      </c>
      <c r="J7" s="18" t="str">
        <f ca="1">OFFSET(L!$C$1,MATCH("Checker"&amp;ADDRESS(ROW(),COLUMN(),4),L!$A:$A,0)-1,SL,,)</f>
        <v>在“申报”选项卡 D15 单元格中，提供联系人姓名</v>
      </c>
    </row>
    <row r="8" spans="1:10" ht="41">
      <c r="A8" s="87" t="str">
        <f ca="1">Declaration!B16</f>
        <v>电子邮件 - 联系人 (*)：</v>
      </c>
      <c r="B8" s="86">
        <f>Declaration!D16</f>
        <v>0</v>
      </c>
      <c r="C8" s="86" t="str">
        <f ca="1">IF(H8=1,J8,I8)</f>
        <v>在“申报”选项卡 D16 单元格中，提供联系人的有效电子邮件</v>
      </c>
      <c r="D8" s="92" t="str">
        <f>IF(H8=1,"Click here to enter Email-Contact","")</f>
        <v>Click here to enter Email-Contact</v>
      </c>
      <c r="E8" s="19" t="s">
        <v>1261</v>
      </c>
      <c r="F8" s="90">
        <v>1</v>
      </c>
      <c r="G8" s="67">
        <f>IF(ISNUMBER(SEARCH("@",B8)),0,1)</f>
        <v>1</v>
      </c>
      <c r="H8" s="68">
        <f t="shared" si="3"/>
        <v>1</v>
      </c>
      <c r="I8" s="142" t="str">
        <f ca="1">OFFSET(L!$C$1,MATCH("Checker"&amp;"Comp",L!$A:$A,0)-1,SL,,)</f>
        <v>填写</v>
      </c>
      <c r="J8" s="18" t="str">
        <f ca="1">OFFSET(L!$C$1,MATCH("Checker"&amp;ADDRESS(ROW(),COLUMN(),4),L!$A:$A,0)-1,SL,,)</f>
        <v>在“申报”选项卡 D16 单元格中，提供联系人的有效电子邮件</v>
      </c>
    </row>
    <row r="9" spans="1:10" ht="41">
      <c r="A9" s="87" t="str">
        <f ca="1">Declaration!B17</f>
        <v>电话 - 联系人 (*)：</v>
      </c>
      <c r="B9" s="256">
        <f>Declaration!D17</f>
        <v>0</v>
      </c>
      <c r="C9" s="86" t="str">
        <f ca="1">IF(H9=1,J9,I9)</f>
        <v>在“申报”选项卡 D17 单元格中，提供联系人的电话号码</v>
      </c>
      <c r="D9" s="92" t="str">
        <f>IF(H9=1,"Click here to enter Phone-Contact","")</f>
        <v>Click here to enter Phone-Contact</v>
      </c>
      <c r="E9" s="19" t="s">
        <v>1261</v>
      </c>
      <c r="F9" s="90">
        <v>1</v>
      </c>
      <c r="G9" s="67">
        <f>IF(B9=0,1,0)</f>
        <v>1</v>
      </c>
      <c r="H9" s="68">
        <f t="shared" si="3"/>
        <v>1</v>
      </c>
      <c r="I9" s="142" t="str">
        <f ca="1">OFFSET(L!$C$1,MATCH("Checker"&amp;"Comp",L!$A:$A,0)-1,SL,,)</f>
        <v>填写</v>
      </c>
      <c r="J9" s="18" t="str">
        <f ca="1">OFFSET(L!$C$1,MATCH("Checker"&amp;ADDRESS(ROW(),COLUMN(),4),L!$A:$A,0)-1,SL,,)</f>
        <v>在“申报”选项卡 D17 单元格中，提供联系人的电话号码</v>
      </c>
    </row>
    <row r="10" spans="1:10" ht="41">
      <c r="A10" s="87" t="str">
        <f ca="1">Declaration!B18</f>
        <v>授权人 (*)：</v>
      </c>
      <c r="B10" s="86">
        <f>Declaration!D18</f>
        <v>0</v>
      </c>
      <c r="C10" s="86" t="str">
        <f t="shared" ref="C10" ca="1" si="4">IF(H10=1,J10,I10)</f>
        <v>在“申报”选项卡 D18 单元格中，提供授权公司代表联系人姓名</v>
      </c>
      <c r="D10" s="92" t="str">
        <f>IF(H10=1,"Click here to enter an Authorized Company Representative's name","")</f>
        <v>Click here to enter an Authorized Company Representative's name</v>
      </c>
      <c r="E10" s="19" t="s">
        <v>1261</v>
      </c>
      <c r="F10" s="90">
        <v>1</v>
      </c>
      <c r="G10" s="67">
        <f t="shared" ref="G10" si="5">IF(B10=0,1,0)</f>
        <v>1</v>
      </c>
      <c r="H10" s="68">
        <f t="shared" si="3"/>
        <v>1</v>
      </c>
      <c r="I10" s="142" t="str">
        <f ca="1">OFFSET(L!$C$1,MATCH("Checker"&amp;"Comp",L!$A:$A,0)-1,SL,,)</f>
        <v>填写</v>
      </c>
      <c r="J10" s="18" t="str">
        <f ca="1">OFFSET(L!$C$1,MATCH("Checker"&amp;ADDRESS(ROW(),COLUMN(),4),L!$A:$A,0)-1,SL,,)</f>
        <v>在“申报”选项卡 D18 单元格中，提供授权公司代表联系人姓名</v>
      </c>
    </row>
    <row r="11" spans="1:10" ht="41">
      <c r="A11" s="87" t="str">
        <f ca="1">Declaration!B20</f>
        <v>电子邮件 - 授权人 (*)：</v>
      </c>
      <c r="B11" s="86">
        <f>Declaration!D20</f>
        <v>0</v>
      </c>
      <c r="C11" s="86" t="str">
        <f ca="1">IF(H11=1,J11,I11)</f>
        <v>在“申报”选项卡 D20 单元格中，提供授权公司代表的有效电子邮件</v>
      </c>
      <c r="D11" s="92" t="str">
        <f>IF(H11=1,"Click here to enter Representative's email","")</f>
        <v>Click here to enter Representative's email</v>
      </c>
      <c r="E11" s="19" t="s">
        <v>1261</v>
      </c>
      <c r="F11" s="90">
        <v>1</v>
      </c>
      <c r="G11" s="67">
        <f>IF(ISNUMBER(SEARCH("@",B11)),0,1)</f>
        <v>1</v>
      </c>
      <c r="H11" s="68">
        <f t="shared" si="3"/>
        <v>1</v>
      </c>
      <c r="I11" s="142" t="str">
        <f ca="1">OFFSET(L!$C$1,MATCH("Checker"&amp;"Comp",L!$A:$A,0)-1,SL,,)</f>
        <v>填写</v>
      </c>
      <c r="J11" s="18" t="str">
        <f ca="1">OFFSET(L!$C$1,MATCH("Checker"&amp;ADDRESS(ROW(),COLUMN(),4),L!$A:$A,0)-1,SL,,)</f>
        <v>在“申报”选项卡 D20 单元格中，提供授权公司代表的有效电子邮件</v>
      </c>
    </row>
    <row r="12" spans="1:10" ht="41">
      <c r="A12" s="87" t="str">
        <f ca="1">Declaration!B22</f>
        <v>生效日期 (*)：</v>
      </c>
      <c r="B12" s="88">
        <f>Declaration!D22</f>
        <v>0</v>
      </c>
      <c r="C12" s="86" t="str">
        <f ca="1">IF(H12=1,J12,I12)</f>
        <v>在“申报”选项卡 D22 单元格中，提供表格填写日期</v>
      </c>
      <c r="D12" s="92" t="str">
        <f>IF(H12=1,"Click here to enter Date of Completion","")</f>
        <v>Click here to enter Date of Completion</v>
      </c>
      <c r="E12" s="19" t="s">
        <v>1261</v>
      </c>
      <c r="F12" s="90">
        <v>1</v>
      </c>
      <c r="G12" s="67">
        <f>IF(B12=0,1,0)</f>
        <v>1</v>
      </c>
      <c r="H12" s="68">
        <f t="shared" si="3"/>
        <v>1</v>
      </c>
      <c r="I12" s="142" t="str">
        <f ca="1">OFFSET(L!$C$1,MATCH("Checker"&amp;"Comp",L!$A:$A,0)-1,SL,,)</f>
        <v>填写</v>
      </c>
      <c r="J12" s="18" t="str">
        <f ca="1">OFFSET(L!$C$1,MATCH("Checker"&amp;ADDRESS(ROW(),COLUMN(),4),L!$A:$A,0)-1,SL,,)</f>
        <v>在“申报”选项卡 D22 单元格中，提供表格填写日期</v>
      </c>
    </row>
    <row r="13" spans="1:10" ht="67.5">
      <c r="A13" s="86" t="str">
        <f ca="1">Declaration!B25</f>
        <v>1) 是否在产品或生产流程中有意添加或使用任何 3TG？(*)</v>
      </c>
      <c r="B13" s="89"/>
      <c r="C13" s="89"/>
      <c r="D13" s="93"/>
      <c r="E13" s="19" t="s">
        <v>773</v>
      </c>
      <c r="F13" s="90"/>
      <c r="H13" s="18">
        <f t="shared" si="3"/>
        <v>0</v>
      </c>
    </row>
    <row r="14" spans="1:10" ht="27.5">
      <c r="A14" s="87" t="str">
        <f ca="1">Declaration!B26</f>
        <v>钽(*)</v>
      </c>
      <c r="B14" s="86">
        <f>Declaration!D26</f>
        <v>0</v>
      </c>
      <c r="C14" s="86" t="str">
        <f ca="1">IF(H14=1,J14,I14)</f>
        <v>在“申报”选项卡 D26 单元格中，申报是否有意将钽添加至贵公司的产品中</v>
      </c>
      <c r="D14" s="92" t="str">
        <f>IF(H14=1,"Click here to answer question 1 for Tantalum","")</f>
        <v>Click here to answer question 1 for Tantalum</v>
      </c>
      <c r="E14" s="19" t="s">
        <v>769</v>
      </c>
      <c r="F14" s="90">
        <v>1</v>
      </c>
      <c r="G14" s="67">
        <f>IF(B14=0,1,0)</f>
        <v>1</v>
      </c>
      <c r="H14" s="68">
        <f t="shared" si="3"/>
        <v>1</v>
      </c>
      <c r="I14" s="142" t="str">
        <f ca="1">OFFSET(L!$C$1,MATCH("Checker"&amp;"Comp",L!$A:$A,0)-1,SL,,)</f>
        <v>填写</v>
      </c>
      <c r="J14" s="143" t="str">
        <f ca="1">OFFSET(L!$C$1,MATCH("Checker"&amp;ADDRESS(ROW(),COLUMN(),4),L!$A:$A,0)-1,SL,,)</f>
        <v>在“申报”选项卡 D26 单元格中，申报是否有意将钽添加至贵公司的产品中</v>
      </c>
    </row>
    <row r="15" spans="1:10" ht="41">
      <c r="A15" s="87" t="str">
        <f ca="1">Declaration!B27</f>
        <v>锡(*)</v>
      </c>
      <c r="B15" s="86">
        <f>Declaration!D27</f>
        <v>0</v>
      </c>
      <c r="C15" s="86" t="str">
        <f ca="1">IF(H15=1,J15,I15)</f>
        <v>在“申报”选项卡 D27 单元格中，申报是否有意将锡添加至贵公司的产品中</v>
      </c>
      <c r="D15" s="92" t="str">
        <f>IF(H15=1,"Click here to answer question 1 for Tin","")</f>
        <v>Click here to answer question 1 for Tin</v>
      </c>
      <c r="E15" s="19" t="s">
        <v>770</v>
      </c>
      <c r="F15" s="90">
        <v>1</v>
      </c>
      <c r="G15" s="67">
        <f>IF(B15=0,1,0)</f>
        <v>1</v>
      </c>
      <c r="H15" s="68">
        <f t="shared" si="3"/>
        <v>1</v>
      </c>
      <c r="I15" s="142" t="str">
        <f ca="1">OFFSET(L!$C$1,MATCH("Checker"&amp;"Comp",L!$A:$A,0)-1,SL,,)</f>
        <v>填写</v>
      </c>
      <c r="J15" s="143" t="str">
        <f ca="1">OFFSET(L!$C$1,MATCH("Checker"&amp;ADDRESS(ROW(),COLUMN(),4),L!$A:$A,0)-1,SL,,)</f>
        <v>在“申报”选项卡 D27 单元格中，申报是否有意将锡添加至贵公司的产品中</v>
      </c>
    </row>
    <row r="16" spans="1:10" ht="41">
      <c r="A16" s="87" t="str">
        <f ca="1">Declaration!B28</f>
        <v>金(*)</v>
      </c>
      <c r="B16" s="86">
        <f>Declaration!D28</f>
        <v>0</v>
      </c>
      <c r="C16" s="86" t="str">
        <f ca="1">IF(H16=1,J16,I16)</f>
        <v>在“申报”选项卡 D28 单元格中，申报是否有意将金添加至贵公司的产品中</v>
      </c>
      <c r="D16" s="92" t="str">
        <f>IF(H16=1,"Click here to answer question 1 for Gold","")</f>
        <v>Click here to answer question 1 for Gold</v>
      </c>
      <c r="E16" s="19" t="s">
        <v>770</v>
      </c>
      <c r="F16" s="90">
        <v>1</v>
      </c>
      <c r="G16" s="67">
        <f>IF(B16=0,1,0)</f>
        <v>1</v>
      </c>
      <c r="H16" s="68">
        <f t="shared" si="3"/>
        <v>1</v>
      </c>
      <c r="I16" s="142" t="str">
        <f ca="1">OFFSET(L!$C$1,MATCH("Checker"&amp;"Comp",L!$A:$A,0)-1,SL,,)</f>
        <v>填写</v>
      </c>
      <c r="J16" s="143" t="str">
        <f ca="1">OFFSET(L!$C$1,MATCH("Checker"&amp;ADDRESS(ROW(),COLUMN(),4),L!$A:$A,0)-1,SL,,)</f>
        <v>在“申报”选项卡 D28 单元格中，申报是否有意将金添加至贵公司的产品中</v>
      </c>
    </row>
    <row r="17" spans="1:10" ht="41">
      <c r="A17" s="87" t="str">
        <f ca="1">Declaration!B29</f>
        <v>钨(*)</v>
      </c>
      <c r="B17" s="86">
        <f>Declaration!D29</f>
        <v>0</v>
      </c>
      <c r="C17" s="86" t="str">
        <f ca="1">IF(H17=1,J17,I17)</f>
        <v>在“申报”选项卡 D29 单元格中，申报是否有意将钨添加至贵公司的产品中</v>
      </c>
      <c r="D17" s="92" t="str">
        <f>IF(H17=1,"Click here to answer question 1 for Tungsten","")</f>
        <v>Click here to answer question 1 for Tungsten</v>
      </c>
      <c r="E17" s="19" t="s">
        <v>770</v>
      </c>
      <c r="F17" s="90">
        <v>1</v>
      </c>
      <c r="G17" s="67">
        <f>IF(B17=0,1,0)</f>
        <v>1</v>
      </c>
      <c r="H17" s="68">
        <f t="shared" si="3"/>
        <v>1</v>
      </c>
      <c r="I17" s="142" t="str">
        <f ca="1">OFFSET(L!$C$1,MATCH("Checker"&amp;"Comp",L!$A:$A,0)-1,SL,,)</f>
        <v>填写</v>
      </c>
      <c r="J17" s="143" t="str">
        <f ca="1">OFFSET(L!$C$1,MATCH("Checker"&amp;ADDRESS(ROW(),COLUMN(),4),L!$A:$A,0)-1,SL,,)</f>
        <v>在“申报”选项卡 D29 单元格中，申报是否有意将钨添加至贵公司的产品中</v>
      </c>
    </row>
    <row r="18" spans="1:10" ht="54">
      <c r="A18" s="86" t="str">
        <f ca="1">Declaration!B31</f>
        <v>2) 是否有任何 3TG 仍存在于产品中？ (*)</v>
      </c>
      <c r="B18" s="89"/>
      <c r="C18" s="89"/>
      <c r="D18" s="93"/>
      <c r="E18" s="19" t="s">
        <v>771</v>
      </c>
      <c r="F18" s="90"/>
      <c r="J18" s="143"/>
    </row>
    <row r="19" spans="1:10" ht="41">
      <c r="A19" s="87" t="str">
        <f ca="1">Declaration!B32</f>
        <v>钽(*)</v>
      </c>
      <c r="B19" s="86">
        <f>IF($B$14="Yes",Declaration!D32,0)</f>
        <v>0</v>
      </c>
      <c r="C19" s="86" t="str">
        <f ca="1">IF(H19=1,J19,I19)</f>
        <v>在“申报”选项卡 D32 单元格中，申报钽是否必须用于贵公司产品的生产中，并且包含在申报的成品内</v>
      </c>
      <c r="D19" s="94" t="str">
        <f>IF(H19=1,"Click here to answer question 2 for Tantalum","")</f>
        <v>Click here to answer question 2 for Tantalum</v>
      </c>
      <c r="E19" s="19" t="s">
        <v>770</v>
      </c>
      <c r="F19" s="91">
        <f>IF(B$14="No",0,1)</f>
        <v>1</v>
      </c>
      <c r="G19" s="67">
        <f>IF(B19=0,1,0)</f>
        <v>1</v>
      </c>
      <c r="H19" s="68">
        <f>F19*G19</f>
        <v>1</v>
      </c>
      <c r="I19" s="142" t="str">
        <f ca="1">OFFSET(L!$C$1,MATCH("Checker"&amp;"Comp",L!$A:$A,0)-1,SL,,)</f>
        <v>填写</v>
      </c>
      <c r="J19" s="143" t="str">
        <f ca="1">OFFSET(L!$C$1,MATCH("Checker"&amp;ADDRESS(ROW(),COLUMN(),4),L!$A:$A,0)-1,SL,,)</f>
        <v>在“申报”选项卡 D32 单元格中，申报钽是否必须用于贵公司产品的生产中，并且包含在申报的成品内</v>
      </c>
    </row>
    <row r="20" spans="1:10" ht="41">
      <c r="A20" s="87" t="str">
        <f ca="1">Declaration!B33</f>
        <v>锡(*)</v>
      </c>
      <c r="B20" s="86">
        <f>IF($B$15="Yes",Declaration!D33,0)</f>
        <v>0</v>
      </c>
      <c r="C20" s="86" t="str">
        <f ca="1">IF(H20=1,J20,I20)</f>
        <v>在“申报”选项卡 D33 单元格中，申报锡是否必须用于贵公司产品的生产中，并且包含在申报的成品内</v>
      </c>
      <c r="D20" s="94" t="str">
        <f>IF(H20=1,"Click here to answer question 2 for Tin","")</f>
        <v>Click here to answer question 2 for Tin</v>
      </c>
      <c r="E20" s="19" t="s">
        <v>770</v>
      </c>
      <c r="F20" s="91">
        <f>IF(B$15="No",0,1)</f>
        <v>1</v>
      </c>
      <c r="G20" s="67">
        <f>IF(B20=0,1,0)</f>
        <v>1</v>
      </c>
      <c r="H20" s="68">
        <f>F20*G20</f>
        <v>1</v>
      </c>
      <c r="I20" s="142" t="str">
        <f ca="1">OFFSET(L!$C$1,MATCH("Checker"&amp;"Comp",L!$A:$A,0)-1,SL,,)</f>
        <v>填写</v>
      </c>
      <c r="J20" s="143" t="str">
        <f ca="1">OFFSET(L!$C$1,MATCH("Checker"&amp;ADDRESS(ROW(),COLUMN(),4),L!$A:$A,0)-1,SL,,)</f>
        <v>在“申报”选项卡 D33 单元格中，申报锡是否必须用于贵公司产品的生产中，并且包含在申报的成品内</v>
      </c>
    </row>
    <row r="21" spans="1:10" ht="41">
      <c r="A21" s="87" t="str">
        <f ca="1">Declaration!B34</f>
        <v>金(*)</v>
      </c>
      <c r="B21" s="86">
        <f>IF($B$16="Yes",Declaration!D34,0)</f>
        <v>0</v>
      </c>
      <c r="C21" s="86" t="str">
        <f ca="1">IF(H21=1,J21,I21)</f>
        <v>在“申报”选项卡 D34 单元格中，申报金是否必须用于贵公司产品的生产中，并且包含在申报的成品内</v>
      </c>
      <c r="D21" s="94" t="str">
        <f>IF(H21=1,"Click here to answer question 2 for Gold","")</f>
        <v>Click here to answer question 2 for Gold</v>
      </c>
      <c r="E21" s="19" t="s">
        <v>770</v>
      </c>
      <c r="F21" s="91">
        <f>IF(B$16="No",0,1)</f>
        <v>1</v>
      </c>
      <c r="G21" s="67">
        <f>IF(B21=0,1,0)</f>
        <v>1</v>
      </c>
      <c r="H21" s="68">
        <f>F21*G21</f>
        <v>1</v>
      </c>
      <c r="I21" s="142" t="str">
        <f ca="1">OFFSET(L!$C$1,MATCH("Checker"&amp;"Comp",L!$A:$A,0)-1,SL,,)</f>
        <v>填写</v>
      </c>
      <c r="J21" s="143" t="str">
        <f ca="1">OFFSET(L!$C$1,MATCH("Checker"&amp;ADDRESS(ROW(),COLUMN(),4),L!$A:$A,0)-1,SL,,)</f>
        <v>在“申报”选项卡 D34 单元格中，申报金是否必须用于贵公司产品的生产中，并且包含在申报的成品内</v>
      </c>
    </row>
    <row r="22" spans="1:10" ht="41">
      <c r="A22" s="87" t="str">
        <f ca="1">Declaration!B35</f>
        <v>钨(*)</v>
      </c>
      <c r="B22" s="86">
        <f>IF($B$17="Yes",Declaration!D35,0)</f>
        <v>0</v>
      </c>
      <c r="C22" s="86" t="str">
        <f ca="1">IF(H22=1,J22,I22)</f>
        <v>在“申报”选项卡 D35 单元格中，申报钨是否必须用于贵公司产品的生产中，并且包含在申报的成品内</v>
      </c>
      <c r="D22" s="94" t="str">
        <f>IF(H22=1,"Click here to answer question 2 for Tungsten","")</f>
        <v>Click here to answer question 2 for Tungsten</v>
      </c>
      <c r="E22" s="19" t="s">
        <v>770</v>
      </c>
      <c r="F22" s="91">
        <f>IF(B$17="No",0,1)</f>
        <v>1</v>
      </c>
      <c r="G22" s="67">
        <f>IF(B22=0,1,0)</f>
        <v>1</v>
      </c>
      <c r="H22" s="68">
        <f>F22*G22</f>
        <v>1</v>
      </c>
      <c r="I22" s="142" t="str">
        <f ca="1">OFFSET(L!$C$1,MATCH("Checker"&amp;"Comp",L!$A:$A,0)-1,SL,,)</f>
        <v>填写</v>
      </c>
      <c r="J22" s="143" t="str">
        <f ca="1">OFFSET(L!$C$1,MATCH("Checker"&amp;ADDRESS(ROW(),COLUMN(),4),L!$A:$A,0)-1,SL,,)</f>
        <v>在“申报”选项卡 D35 单元格中，申报钨是否必须用于贵公司产品的生产中，并且包含在申报的成品内</v>
      </c>
    </row>
    <row r="23" spans="1:10" ht="57.75" customHeight="1">
      <c r="A23" s="86" t="str">
        <f ca="1">Declaration!B37</f>
        <v>3) 贵公司供应链中的冶炼厂是否从所指明的国家采购 3TG？（有关术语“SEC”，请参见定义选项卡） (*)</v>
      </c>
      <c r="B23" s="89"/>
      <c r="C23" s="89"/>
      <c r="D23" s="93"/>
      <c r="E23" s="19" t="s">
        <v>770</v>
      </c>
      <c r="F23" s="90"/>
      <c r="J23" s="143"/>
    </row>
    <row r="24" spans="1:10" ht="41">
      <c r="A24" s="87" t="str">
        <f ca="1">Declaration!B38</f>
        <v>钽(*)</v>
      </c>
      <c r="B24" s="86">
        <f>IF(AND($B$14="Yes",$B$19="Yes"),Declaration!D38,0)</f>
        <v>0</v>
      </c>
      <c r="C24" s="86" t="str">
        <f ca="1">IF(H24=1,J24,I24)</f>
        <v>在“申报”选项卡 D38 单元格中，申报在此调查回答里申报的产品范围内所用钽的原产地是否为刚果民主共和国或毗邻国家或地区</v>
      </c>
      <c r="D24" s="94" t="str">
        <f>IF(H24=1,"Click here to answer question 3 for Tantalum","")</f>
        <v>Click here to answer question 3 for Tantalum</v>
      </c>
      <c r="E24" s="19" t="s">
        <v>770</v>
      </c>
      <c r="F24" s="91">
        <f>IF(OR(B14="No",B19="No"),0,1)</f>
        <v>1</v>
      </c>
      <c r="G24" s="67">
        <f t="shared" ref="G24" si="6">IF(B24=0,1,0)</f>
        <v>1</v>
      </c>
      <c r="H24" s="68">
        <f t="shared" ref="H24" si="7">F24*G24</f>
        <v>1</v>
      </c>
      <c r="I24" s="142" t="str">
        <f ca="1">OFFSET(L!$C$1,MATCH("Checker"&amp;"Comp",L!$A:$A,0)-1,SL,,)</f>
        <v>填写</v>
      </c>
      <c r="J24" s="18" t="str">
        <f ca="1">OFFSET(L!$C$1,MATCH("Checker"&amp;ADDRESS(ROW(),COLUMN(),4),L!$A:$A,0)-1,SL,,)</f>
        <v>在“申报”选项卡 D38 单元格中，申报在此调查回答里申报的产品范围内所用钽的原产地是否为刚果民主共和国或毗邻国家或地区</v>
      </c>
    </row>
    <row r="25" spans="1:10" ht="41">
      <c r="A25" s="87" t="str">
        <f ca="1">Declaration!B39</f>
        <v>锡(*)</v>
      </c>
      <c r="B25" s="86">
        <f>IF(AND($B$15="Yes",$B$20="Yes"),Declaration!D39,0)</f>
        <v>0</v>
      </c>
      <c r="C25" s="86" t="str">
        <f ca="1">IF(H25=1,J25,I25)</f>
        <v>在“申报”选项卡 D39 单元格中，申报在此调查回答里申报的产品范围内所用锡的原产地是否为刚果民主共和国或毗邻国家或地区</v>
      </c>
      <c r="D25" s="94" t="str">
        <f>IF(H25=1,"Click here to answer question 3 for Tin","")</f>
        <v>Click here to answer question 3 for Tin</v>
      </c>
      <c r="E25" s="19" t="s">
        <v>770</v>
      </c>
      <c r="F25" s="91">
        <f>IF(OR(B15="No",B20="No"),0,1)</f>
        <v>1</v>
      </c>
      <c r="G25" s="67">
        <f>IF(B25=0,1,0)</f>
        <v>1</v>
      </c>
      <c r="H25" s="68">
        <f>F25*G25</f>
        <v>1</v>
      </c>
      <c r="I25" s="142" t="str">
        <f ca="1">OFFSET(L!$C$1,MATCH("Checker"&amp;"Comp",L!$A:$A,0)-1,SL,,)</f>
        <v>填写</v>
      </c>
      <c r="J25" s="18" t="str">
        <f ca="1">OFFSET(L!$C$1,MATCH("Checker"&amp;ADDRESS(ROW(),COLUMN(),4),L!$A:$A,0)-1,SL,,)</f>
        <v>在“申报”选项卡 D39 单元格中，申报在此调查回答里申报的产品范围内所用锡的原产地是否为刚果民主共和国或毗邻国家或地区</v>
      </c>
    </row>
    <row r="26" spans="1:10" ht="41">
      <c r="A26" s="87" t="str">
        <f ca="1">Declaration!B40</f>
        <v>金(*)</v>
      </c>
      <c r="B26" s="86">
        <f>IF(AND($B$16="Yes",$B$21="Yes"),Declaration!D40,0)</f>
        <v>0</v>
      </c>
      <c r="C26" s="86" t="str">
        <f ca="1">IF(H26=1,J26,I26)</f>
        <v>在“申报”选项卡 D40 单元格中，申报在此调查回答里申报的产品范围内所用金的原产地是否为刚果民主共和国或毗邻国家或地区</v>
      </c>
      <c r="D26" s="94" t="str">
        <f>IF(H26=1,"Click here to answer question 3 for Gold","")</f>
        <v>Click here to answer question 3 for Gold</v>
      </c>
      <c r="E26" s="19" t="s">
        <v>770</v>
      </c>
      <c r="F26" s="91">
        <f>IF(OR(B16="No",B21="No"),0,1)</f>
        <v>1</v>
      </c>
      <c r="G26" s="67">
        <f>IF(B26=0,1,0)</f>
        <v>1</v>
      </c>
      <c r="H26" s="68">
        <f>F26*G26</f>
        <v>1</v>
      </c>
      <c r="I26" s="142" t="str">
        <f ca="1">OFFSET(L!$C$1,MATCH("Checker"&amp;"Comp",L!$A:$A,0)-1,SL,,)</f>
        <v>填写</v>
      </c>
      <c r="J26" s="18" t="str">
        <f ca="1">OFFSET(L!$C$1,MATCH("Checker"&amp;ADDRESS(ROW(),COLUMN(),4),L!$A:$A,0)-1,SL,,)</f>
        <v>在“申报”选项卡 D40 单元格中，申报在此调查回答里申报的产品范围内所用金的原产地是否为刚果民主共和国或毗邻国家或地区</v>
      </c>
    </row>
    <row r="27" spans="1:10" ht="41">
      <c r="A27" s="87" t="str">
        <f ca="1">Declaration!B41</f>
        <v>钨(*)</v>
      </c>
      <c r="B27" s="86">
        <f>IF(AND($B$17="Yes",$B$22="Yes"),Declaration!D41,0)</f>
        <v>0</v>
      </c>
      <c r="C27" s="86" t="str">
        <f ca="1">IF(H27=1,J27,I27)</f>
        <v>在“申报”选项卡 D41 单元格中，申报在此调查回答里申报的产品范围内所用钨的原产地是否为刚果民主共和国或毗邻国家或地区</v>
      </c>
      <c r="D27" s="94" t="str">
        <f>IF(H27=1,"Click here to answer question 3 for Tungsten","")</f>
        <v>Click here to answer question 3 for Tungsten</v>
      </c>
      <c r="E27" s="19" t="s">
        <v>770</v>
      </c>
      <c r="F27" s="91">
        <f>IF(OR(B17="No",B22="No"),0,1)</f>
        <v>1</v>
      </c>
      <c r="G27" s="67">
        <f>IF(B27=0,1,0)</f>
        <v>1</v>
      </c>
      <c r="H27" s="68">
        <f>F27*G27</f>
        <v>1</v>
      </c>
      <c r="I27" s="142" t="str">
        <f ca="1">OFFSET(L!$C$1,MATCH("Checker"&amp;"Comp",L!$A:$A,0)-1,SL,,)</f>
        <v>填写</v>
      </c>
      <c r="J27" s="18" t="str">
        <f ca="1">OFFSET(L!$C$1,MATCH("Checker"&amp;ADDRESS(ROW(),COLUMN(),4),L!$A:$A,0)-1,SL,,)</f>
        <v>在“申报”选项卡 D41 单元格中，申报在此调查回答里申报的产品范围内所用钨的原产地是否为刚果民主共和国或毗邻国家或地区</v>
      </c>
    </row>
    <row r="28" spans="1:10" ht="39.65" customHeight="1">
      <c r="A28" s="86" t="str">
        <f ca="1">Declaration!B43</f>
        <v>4) 贵公司供应链中是否有冶炼厂从受冲突影响和高风险地区_x000D_
采购 3TG？ (*)</v>
      </c>
      <c r="B28" s="86"/>
      <c r="C28" s="86"/>
      <c r="D28" s="94"/>
      <c r="E28" s="19"/>
      <c r="F28" s="19"/>
      <c r="G28" s="19"/>
      <c r="I28" s="142"/>
    </row>
    <row r="29" spans="1:10" ht="41.15" customHeight="1">
      <c r="A29" s="87" t="str">
        <f ca="1">Declaration!B44</f>
        <v>钽(*)</v>
      </c>
      <c r="B29" s="86">
        <f>IF(AND($B$14="Yes",$B$19="Yes"),Declaration!D44,0)</f>
        <v>0</v>
      </c>
      <c r="C29" s="86" t="str">
        <f ca="1">IF(H29=1,J29,I29)</f>
        <v>在“申报”选项卡 D44 单元格中申报此调查回答中所申报产品范围内使用的钽的原产地是否为受冲突影响和高风险地区</v>
      </c>
      <c r="D29" s="243" t="str">
        <f>IF(H29=1,"Click here to answer question 4 for Tantalum","")</f>
        <v>Click here to answer question 4 for Tantalum</v>
      </c>
      <c r="E29" s="19"/>
      <c r="F29" s="91">
        <f>F24</f>
        <v>1</v>
      </c>
      <c r="G29" s="67">
        <f t="shared" ref="G29" si="8">IF(B29=0,1,0)</f>
        <v>1</v>
      </c>
      <c r="H29" s="68">
        <f t="shared" ref="H29" si="9">F29*G29</f>
        <v>1</v>
      </c>
      <c r="I29" s="142" t="str">
        <f ca="1">OFFSET(L!$C$1,MATCH("Checker"&amp;"Comp",L!$A:$A,0)-1,SL,,)</f>
        <v>填写</v>
      </c>
      <c r="J29" s="18" t="str">
        <f ca="1">OFFSET(L!$C$1,MATCH("Checker"&amp;ADDRESS(ROW(),COLUMN(),4),L!$A:$A,0)-1,SL,,)</f>
        <v>在“申报”选项卡 D44 单元格中申报此调查回答中所申报产品范围内使用的钽的原产地是否为受冲突影响和高风险地区</v>
      </c>
    </row>
    <row r="30" spans="1:10" ht="41.15" customHeight="1">
      <c r="A30" s="87" t="str">
        <f ca="1">Declaration!B45</f>
        <v>锡(*)</v>
      </c>
      <c r="B30" s="86">
        <f>IF(AND($B$15="Yes",$B$20="Yes"),Declaration!D45,0)</f>
        <v>0</v>
      </c>
      <c r="C30" s="86" t="str">
        <f ca="1">IF(H30=1,J30,I30)</f>
        <v>在“申报”选项卡 D45 单元格中申报此调查回答中所申报产品范围内使用的锡的原产地是否为受冲突影响和高风险地区</v>
      </c>
      <c r="D30" s="243" t="str">
        <f>IF(H30=1,"Click here to answer question 4 for Tin","")</f>
        <v>Click here to answer question 4 for Tin</v>
      </c>
      <c r="E30" s="19"/>
      <c r="F30" s="91">
        <f>F25</f>
        <v>1</v>
      </c>
      <c r="G30" s="67">
        <f>IF(B30=0,1,0)</f>
        <v>1</v>
      </c>
      <c r="H30" s="68">
        <f>F30*G30</f>
        <v>1</v>
      </c>
      <c r="I30" s="142" t="str">
        <f ca="1">OFFSET(L!$C$1,MATCH("Checker"&amp;"Comp",L!$A:$A,0)-1,SL,,)</f>
        <v>填写</v>
      </c>
      <c r="J30" s="18" t="str">
        <f ca="1">OFFSET(L!$C$1,MATCH("Checker"&amp;ADDRESS(ROW(),COLUMN(),4),L!$A:$A,0)-1,SL,,)</f>
        <v>在“申报”选项卡 D45 单元格中申报此调查回答中所申报产品范围内使用的锡的原产地是否为受冲突影响和高风险地区</v>
      </c>
    </row>
    <row r="31" spans="1:10" ht="41.15" customHeight="1">
      <c r="A31" s="87" t="str">
        <f ca="1">Declaration!B46</f>
        <v>金(*)</v>
      </c>
      <c r="B31" s="86">
        <f>IF(AND($B$16="Yes",$B$21="Yes"),Declaration!D46,0)</f>
        <v>0</v>
      </c>
      <c r="C31" s="86" t="str">
        <f ca="1">IF(H31=1,J31,I31)</f>
        <v>在“申报”选项卡 D46 单元格中申报此调查回答中所申报产品范围内使用的金的原产地是否为受冲突影响和高风险地区</v>
      </c>
      <c r="D31" s="243" t="str">
        <f>IF(H31=1,"Click here to answer question 4 for Gold","")</f>
        <v>Click here to answer question 4 for Gold</v>
      </c>
      <c r="E31" s="19"/>
      <c r="F31" s="91">
        <f>F26</f>
        <v>1</v>
      </c>
      <c r="G31" s="67">
        <f>IF(B31=0,1,0)</f>
        <v>1</v>
      </c>
      <c r="H31" s="68">
        <f>F31*G31</f>
        <v>1</v>
      </c>
      <c r="I31" s="142" t="str">
        <f ca="1">OFFSET(L!$C$1,MATCH("Checker"&amp;"Comp",L!$A:$A,0)-1,SL,,)</f>
        <v>填写</v>
      </c>
      <c r="J31" s="18" t="str">
        <f ca="1">OFFSET(L!$C$1,MATCH("Checker"&amp;ADDRESS(ROW(),COLUMN(),4),L!$A:$A,0)-1,SL,,)</f>
        <v>在“申报”选项卡 D46 单元格中申报此调查回答中所申报产品范围内使用的金的原产地是否为受冲突影响和高风险地区</v>
      </c>
    </row>
    <row r="32" spans="1:10" ht="41.15" customHeight="1">
      <c r="A32" s="87" t="str">
        <f ca="1">Declaration!B47</f>
        <v>钨(*)</v>
      </c>
      <c r="B32" s="86">
        <f>IF(AND($B$17="Yes",$B$22="Yes"),Declaration!D47,0)</f>
        <v>0</v>
      </c>
      <c r="C32" s="86" t="str">
        <f ca="1">IF(H32=1,J32,I32)</f>
        <v>在“申报”选项卡 D47 单元格中申报此调查回答中所申报产品范围内使用的钨的原产地是否为受冲突影响和高风险地区</v>
      </c>
      <c r="D32" s="243" t="str">
        <f>IF(H32=1,"Click here to answer question 4 for Tungsten","")</f>
        <v>Click here to answer question 4 for Tungsten</v>
      </c>
      <c r="E32" s="19"/>
      <c r="F32" s="91">
        <f>F27</f>
        <v>1</v>
      </c>
      <c r="G32" s="67">
        <f>IF(B32=0,1,0)</f>
        <v>1</v>
      </c>
      <c r="H32" s="68">
        <f>F32*G32</f>
        <v>1</v>
      </c>
      <c r="I32" s="142" t="str">
        <f ca="1">OFFSET(L!$C$1,MATCH("Checker"&amp;"Comp",L!$A:$A,0)-1,SL,,)</f>
        <v>填写</v>
      </c>
      <c r="J32" s="18" t="str">
        <f ca="1">OFFSET(L!$C$1,MATCH("Checker"&amp;ADDRESS(ROW(),COLUMN(),4),L!$A:$A,0)-1,SL,,)</f>
        <v>在“申报”选项卡 D47 单元格中申报此调查回答中所申报产品范围内使用的钨的原产地是否为受冲突影响和高风险地区</v>
      </c>
    </row>
    <row r="33" spans="1:10" ht="40.5">
      <c r="A33" s="86" t="str">
        <f ca="1">Declaration!B49</f>
        <v>5) 是否 100% 的 3TG（因产品功能或生产而必须使用）来自于回收料或报废料？ (*)</v>
      </c>
      <c r="B33" s="89"/>
      <c r="C33" s="89"/>
      <c r="D33" s="93"/>
      <c r="E33" s="19" t="s">
        <v>1261</v>
      </c>
      <c r="F33" s="90"/>
      <c r="J33" s="143"/>
    </row>
    <row r="34" spans="1:10" ht="41">
      <c r="A34" s="87" t="str">
        <f ca="1">Declaration!B50</f>
        <v>钽(*)</v>
      </c>
      <c r="B34" s="86">
        <f>IF(AND($B$14="Yes",$B$19="Yes"),Declaration!D50,0)</f>
        <v>0</v>
      </c>
      <c r="C34" s="86" t="str">
        <f ca="1">IF(H34=1,J34,I34)</f>
        <v>在“申报”选项卡 D44 单元格中，申报在此调查回答里申报的产品范围内所用钽是否完全来自回收料或报废料</v>
      </c>
      <c r="D34" s="243" t="str">
        <f>IF(H34=1,"Click here to answer question 5 for Tantalum","")</f>
        <v>Click here to answer question 5 for Tantalum</v>
      </c>
      <c r="E34" s="19" t="s">
        <v>1261</v>
      </c>
      <c r="F34" s="91">
        <f>F24</f>
        <v>1</v>
      </c>
      <c r="G34" s="67">
        <f>IF(B34=0,1,0)</f>
        <v>1</v>
      </c>
      <c r="H34" s="68">
        <f>F34*G34</f>
        <v>1</v>
      </c>
      <c r="I34" s="142" t="str">
        <f ca="1">OFFSET(L!$C$1,MATCH("Checker"&amp;"Comp",L!$A:$A,0)-1,SL,,)</f>
        <v>填写</v>
      </c>
      <c r="J34" s="143" t="str">
        <f ca="1">OFFSET(L!$C$1,MATCH("Checker"&amp;ADDRESS(ROW(),COLUMN(),4),L!$A:$A,0)-1,SL,,)</f>
        <v>在“申报”选项卡 D44 单元格中，申报在此调查回答里申报的产品范围内所用钽是否完全来自回收料或报废料</v>
      </c>
    </row>
    <row r="35" spans="1:10" ht="41">
      <c r="A35" s="87" t="str">
        <f ca="1">Declaration!B51</f>
        <v>锡(*)</v>
      </c>
      <c r="B35" s="86">
        <f>IF(AND($B$15="Yes",$B$20="Yes"),Declaration!D51,0)</f>
        <v>0</v>
      </c>
      <c r="C35" s="86" t="str">
        <f ca="1">IF(H35=1,J35,I35)</f>
        <v>在“申报”选项卡 D45 单元格中，申报在此调查回答里申报的产品范围内所用锡是否完全来自回收料或报废料</v>
      </c>
      <c r="D35" s="243" t="str">
        <f>IF(H35=1,"Click here to answer question 5 for Tin","")</f>
        <v>Click here to answer question 5 for Tin</v>
      </c>
      <c r="E35" s="19" t="s">
        <v>1261</v>
      </c>
      <c r="F35" s="91">
        <f>F25</f>
        <v>1</v>
      </c>
      <c r="G35" s="67">
        <f>IF(B35=0,1,0)</f>
        <v>1</v>
      </c>
      <c r="H35" s="68">
        <f>F35*G35</f>
        <v>1</v>
      </c>
      <c r="I35" s="142" t="str">
        <f ca="1">OFFSET(L!$C$1,MATCH("Checker"&amp;"Comp",L!$A:$A,0)-1,SL,,)</f>
        <v>填写</v>
      </c>
      <c r="J35" s="143" t="str">
        <f ca="1">OFFSET(L!$C$1,MATCH("Checker"&amp;ADDRESS(ROW(),COLUMN(),4),L!$A:$A,0)-1,SL,,)</f>
        <v>在“申报”选项卡 D45 单元格中，申报在此调查回答里申报的产品范围内所用锡是否完全来自回收料或报废料</v>
      </c>
    </row>
    <row r="36" spans="1:10" ht="41">
      <c r="A36" s="87" t="str">
        <f ca="1">Declaration!B52</f>
        <v>金(*)</v>
      </c>
      <c r="B36" s="86">
        <f>IF(AND($B$16="Yes",$B$21="Yes"),Declaration!D52,0)</f>
        <v>0</v>
      </c>
      <c r="C36" s="86" t="str">
        <f ca="1">IF(H36=1,J36,I36)</f>
        <v>在“申报”选项卡 D46 单元格中，申报在此调查回答里申报的产品范围内所用金是否完全来自回收料或报废料</v>
      </c>
      <c r="D36" s="243" t="str">
        <f>IF(H36=1,"Click here to answer question 5 for Gold","")</f>
        <v>Click here to answer question 5 for Gold</v>
      </c>
      <c r="E36" s="19" t="s">
        <v>1261</v>
      </c>
      <c r="F36" s="91">
        <f>F26</f>
        <v>1</v>
      </c>
      <c r="G36" s="67">
        <f>IF(B36=0,1,0)</f>
        <v>1</v>
      </c>
      <c r="H36" s="68">
        <f>F36*G36</f>
        <v>1</v>
      </c>
      <c r="I36" s="142" t="str">
        <f ca="1">OFFSET(L!$C$1,MATCH("Checker"&amp;"Comp",L!$A:$A,0)-1,SL,,)</f>
        <v>填写</v>
      </c>
      <c r="J36" s="143" t="str">
        <f ca="1">OFFSET(L!$C$1,MATCH("Checker"&amp;ADDRESS(ROW(),COLUMN(),4),L!$A:$A,0)-1,SL,,)</f>
        <v>在“申报”选项卡 D46 单元格中，申报在此调查回答里申报的产品范围内所用金是否完全来自回收料或报废料</v>
      </c>
    </row>
    <row r="37" spans="1:10" ht="41">
      <c r="A37" s="87" t="str">
        <f ca="1">Declaration!B53</f>
        <v>钨(*)</v>
      </c>
      <c r="B37" s="86">
        <f>IF(AND($B$17="Yes",$B$22="Yes"),Declaration!D53,0)</f>
        <v>0</v>
      </c>
      <c r="C37" s="86" t="str">
        <f ca="1">IF(H37=1,J37,I37)</f>
        <v>在“申报”选项卡 D46 单元格中，申报在此调查回答里申报的产品范围内所用钨是否完全来自回收料或报废料</v>
      </c>
      <c r="D37" s="243" t="str">
        <f>IF(H37=1,"Click here to answer question 5 for Tungsten","")</f>
        <v>Click here to answer question 5 for Tungsten</v>
      </c>
      <c r="E37" s="19" t="s">
        <v>1261</v>
      </c>
      <c r="F37" s="91">
        <f>F27</f>
        <v>1</v>
      </c>
      <c r="G37" s="67">
        <f>IF(B37=0,1,0)</f>
        <v>1</v>
      </c>
      <c r="H37" s="68">
        <f>F37*G37</f>
        <v>1</v>
      </c>
      <c r="I37" s="142" t="str">
        <f ca="1">OFFSET(L!$C$1,MATCH("Checker"&amp;"Comp",L!$A:$A,0)-1,SL,,)</f>
        <v>填写</v>
      </c>
      <c r="J37" s="143" t="str">
        <f ca="1">OFFSET(L!$C$1,MATCH("Checker"&amp;ADDRESS(ROW(),COLUMN(),4),L!$A:$A,0)-1,SL,,)</f>
        <v>在“申报”选项卡 D46 单元格中，申报在此调查回答里申报的产品范围内所用钨是否完全来自回收料或报废料</v>
      </c>
    </row>
    <row r="38" spans="1:10" ht="40.5">
      <c r="A38" s="86" t="str">
        <f ca="1">Declaration!B55</f>
        <v>6) 已对贵公司供应链调查提供答复的相关供应商百分比是多少？ (*)</v>
      </c>
      <c r="B38" s="89"/>
      <c r="C38" s="89"/>
      <c r="D38" s="93"/>
      <c r="E38" s="19" t="s">
        <v>770</v>
      </c>
      <c r="F38" s="90"/>
    </row>
    <row r="39" spans="1:10" ht="27.5">
      <c r="A39" s="87" t="str">
        <f ca="1">Declaration!B56</f>
        <v>钽(*)</v>
      </c>
      <c r="B39" s="251">
        <f>IF(AND($B$14="Yes",$B$19="Yes"),Declaration!D56,0)</f>
        <v>0</v>
      </c>
      <c r="C39" s="86" t="str">
        <f ca="1">IF(H39=1,J39,I39)</f>
        <v>在“申报”选项卡 D50 单元格中，提供供应商的冶炼厂信息填写百分比</v>
      </c>
      <c r="D39" s="244" t="str">
        <f>IF(H39=1,"Click here to answer question 6 for Tantalum","")</f>
        <v>Click here to answer question 6 for Tantalum</v>
      </c>
      <c r="E39" s="19" t="s">
        <v>769</v>
      </c>
      <c r="F39" s="91">
        <f>F24</f>
        <v>1</v>
      </c>
      <c r="G39" s="67">
        <f>IF(B39=0,1,0)</f>
        <v>1</v>
      </c>
      <c r="H39" s="68">
        <f>F39*G39</f>
        <v>1</v>
      </c>
      <c r="I39" s="142" t="str">
        <f ca="1">OFFSET(L!$C$1,MATCH("Checker"&amp;"Comp",L!$A:$A,0)-1,SL,,)</f>
        <v>填写</v>
      </c>
      <c r="J39" s="18" t="str">
        <f ca="1">OFFSET(L!$C$1,MATCH("Checker"&amp;ADDRESS(ROW(),COLUMN(),4),L!$A:$A,0)-1,SL,,)</f>
        <v>在“申报”选项卡 D50 单元格中，提供供应商的冶炼厂信息填写百分比</v>
      </c>
    </row>
    <row r="40" spans="1:10" ht="27.5">
      <c r="A40" s="87" t="str">
        <f ca="1">Declaration!B57</f>
        <v>锡(*)</v>
      </c>
      <c r="B40" s="251">
        <f>IF(AND($B$15="Yes",$B$20="Yes"),Declaration!D57,0)</f>
        <v>0</v>
      </c>
      <c r="C40" s="86" t="str">
        <f ca="1">IF(H40=1,J40,I40)</f>
        <v>在“申报”选项卡 D51 单元格中，提供供应商的冶炼厂信息填写百分比</v>
      </c>
      <c r="D40" s="244" t="str">
        <f>IF(H40=1,"Click here to answer question 6 for Tin","")</f>
        <v>Click here to answer question 6 for Tin</v>
      </c>
      <c r="E40" s="19" t="s">
        <v>769</v>
      </c>
      <c r="F40" s="91">
        <f>F25</f>
        <v>1</v>
      </c>
      <c r="G40" s="67">
        <f>IF(B40=0,1,0)</f>
        <v>1</v>
      </c>
      <c r="H40" s="68">
        <f>F40*G40</f>
        <v>1</v>
      </c>
      <c r="I40" s="142" t="str">
        <f ca="1">OFFSET(L!$C$1,MATCH("Checker"&amp;"Comp",L!$A:$A,0)-1,SL,,)</f>
        <v>填写</v>
      </c>
      <c r="J40" s="18" t="str">
        <f ca="1">OFFSET(L!$C$1,MATCH("Checker"&amp;ADDRESS(ROW(),COLUMN(),4),L!$A:$A,0)-1,SL,,)</f>
        <v>在“申报”选项卡 D51 单元格中，提供供应商的冶炼厂信息填写百分比</v>
      </c>
    </row>
    <row r="41" spans="1:10" ht="27.5">
      <c r="A41" s="87" t="str">
        <f ca="1">Declaration!B58</f>
        <v>金(*)</v>
      </c>
      <c r="B41" s="251">
        <f>IF(AND($B$16="Yes",$B$21="Yes"),Declaration!D58,0)</f>
        <v>0</v>
      </c>
      <c r="C41" s="86" t="str">
        <f ca="1">IF(H41=1,J41,I41)</f>
        <v>在“申报”选项卡 D52 单元格中，提供供应商的冶炼厂信息填写百分比</v>
      </c>
      <c r="D41" s="244" t="str">
        <f>IF(H41=1,"Click here to answer question 6 for Gold","")</f>
        <v>Click here to answer question 6 for Gold</v>
      </c>
      <c r="E41" s="19" t="s">
        <v>769</v>
      </c>
      <c r="F41" s="91">
        <f>F26</f>
        <v>1</v>
      </c>
      <c r="G41" s="67">
        <f>IF(B41=0,1,0)</f>
        <v>1</v>
      </c>
      <c r="H41" s="68">
        <f>F41*G41</f>
        <v>1</v>
      </c>
      <c r="I41" s="142" t="str">
        <f ca="1">OFFSET(L!$C$1,MATCH("Checker"&amp;"Comp",L!$A:$A,0)-1,SL,,)</f>
        <v>填写</v>
      </c>
      <c r="J41" s="18" t="str">
        <f ca="1">OFFSET(L!$C$1,MATCH("Checker"&amp;ADDRESS(ROW(),COLUMN(),4),L!$A:$A,0)-1,SL,,)</f>
        <v>在“申报”选项卡 D52 单元格中，提供供应商的冶炼厂信息填写百分比</v>
      </c>
    </row>
    <row r="42" spans="1:10" ht="27.5">
      <c r="A42" s="87" t="str">
        <f ca="1">Declaration!B59</f>
        <v>钨(*)</v>
      </c>
      <c r="B42" s="251">
        <f>IF(AND($B$17="Yes",$B$22="Yes"),Declaration!D59,0)</f>
        <v>0</v>
      </c>
      <c r="C42" s="86" t="str">
        <f ca="1">IF(H42=1,J42,I42)</f>
        <v>在“申报”选项卡 D53 单元格中，提供供应商的冶炼厂信息填写百分比</v>
      </c>
      <c r="D42" s="244" t="str">
        <f>IF(H42=1,"Click here to answer question 6 for Tungsten","")</f>
        <v>Click here to answer question 6 for Tungsten</v>
      </c>
      <c r="E42" s="19" t="s">
        <v>769</v>
      </c>
      <c r="F42" s="91">
        <f>F27</f>
        <v>1</v>
      </c>
      <c r="G42" s="67">
        <f>IF(B42=0,1,0)</f>
        <v>1</v>
      </c>
      <c r="H42" s="68">
        <f>F42*G42</f>
        <v>1</v>
      </c>
      <c r="I42" s="142" t="str">
        <f ca="1">OFFSET(L!$C$1,MATCH("Checker"&amp;"Comp",L!$A:$A,0)-1,SL,,)</f>
        <v>填写</v>
      </c>
      <c r="J42" s="18" t="str">
        <f ca="1">OFFSET(L!$C$1,MATCH("Checker"&amp;ADDRESS(ROW(),COLUMN(),4),L!$A:$A,0)-1,SL,,)</f>
        <v>在“申报”选项卡 D53 单元格中，提供供应商的冶炼厂信息填写百分比</v>
      </c>
    </row>
    <row r="43" spans="1:10" ht="54">
      <c r="A43" s="86" t="str">
        <f ca="1">Declaration!B61</f>
        <v>7) 您是否识别出为贵公司供应链供应 3TG 的所有冶炼厂？ (*)</v>
      </c>
      <c r="B43" s="89"/>
      <c r="C43" s="89"/>
      <c r="D43" s="93"/>
      <c r="E43" s="19" t="s">
        <v>771</v>
      </c>
      <c r="F43" s="90"/>
    </row>
    <row r="44" spans="1:10" ht="54.5">
      <c r="A44" s="87" t="str">
        <f ca="1">Declaration!B62</f>
        <v>钽(*)</v>
      </c>
      <c r="B44" s="86">
        <f>IF(AND($B$14="Yes",$B$19="Yes"),Declaration!D62,0)</f>
        <v>0</v>
      </c>
      <c r="C44" s="86" t="str">
        <f ca="1">IF(H44=1,J44,I44)</f>
        <v>在“申报”选项卡 D56 单元格中，申报是否在此调查回答里的申报产品范围下方提供了所有冶炼厂名称</v>
      </c>
      <c r="D44" s="243" t="str">
        <f>IF(H44=1,"Click here to answer question 7 for Tantalum","")</f>
        <v>Click here to answer question 7 for Tantalum</v>
      </c>
      <c r="E44" s="19" t="s">
        <v>1257</v>
      </c>
      <c r="F44" s="91">
        <f>F24</f>
        <v>1</v>
      </c>
      <c r="G44" s="67">
        <f>IF(B44=0,1,0)</f>
        <v>1</v>
      </c>
      <c r="H44" s="68">
        <f>F44*G44</f>
        <v>1</v>
      </c>
      <c r="I44" s="142" t="str">
        <f ca="1">OFFSET(L!$C$1,MATCH("Checker"&amp;"Comp",L!$A:$A,0)-1,SL,,)</f>
        <v>填写</v>
      </c>
      <c r="J44" s="18" t="str">
        <f ca="1">OFFSET(L!$C$1,MATCH("Checker"&amp;ADDRESS(ROW(),COLUMN(),4),L!$A:$A,0)-1,SL,,)</f>
        <v>在“申报”选项卡 D56 单元格中，申报是否在此调查回答里的申报产品范围下方提供了所有冶炼厂名称</v>
      </c>
    </row>
    <row r="45" spans="1:10" ht="54.5">
      <c r="A45" s="87" t="str">
        <f ca="1">Declaration!B63</f>
        <v>锡(*)</v>
      </c>
      <c r="B45" s="86">
        <f>IF(AND($B$15="Yes",$B$20="Yes"),Declaration!D63,0)</f>
        <v>0</v>
      </c>
      <c r="C45" s="86" t="str">
        <f ca="1">IF(H45=1,J45,I45)</f>
        <v>在“申报”选项卡 D57 单元格中，申报是否在此调查回答里的申报产品范围下方提供了所有冶炼厂名称</v>
      </c>
      <c r="D45" s="243" t="str">
        <f>IF(H45=1,"Click here to answer question 7 for Tin","")</f>
        <v>Click here to answer question 7 for Tin</v>
      </c>
      <c r="E45" s="19" t="s">
        <v>1257</v>
      </c>
      <c r="F45" s="91">
        <f>F25</f>
        <v>1</v>
      </c>
      <c r="G45" s="67">
        <f>IF(B45=0,1,0)</f>
        <v>1</v>
      </c>
      <c r="H45" s="68">
        <f>F45*G45</f>
        <v>1</v>
      </c>
      <c r="I45" s="142" t="str">
        <f ca="1">OFFSET(L!$C$1,MATCH("Checker"&amp;"Comp",L!$A:$A,0)-1,SL,,)</f>
        <v>填写</v>
      </c>
      <c r="J45" s="18" t="str">
        <f ca="1">OFFSET(L!$C$1,MATCH("Checker"&amp;ADDRESS(ROW(),COLUMN(),4),L!$A:$A,0)-1,SL,,)</f>
        <v>在“申报”选项卡 D57 单元格中，申报是否在此调查回答里的申报产品范围下方提供了所有冶炼厂名称</v>
      </c>
    </row>
    <row r="46" spans="1:10" ht="54.5">
      <c r="A46" s="87" t="str">
        <f ca="1">Declaration!B64</f>
        <v>金(*)</v>
      </c>
      <c r="B46" s="86">
        <f>IF(AND($B$16="Yes",$B$21="Yes"),Declaration!D64,0)</f>
        <v>0</v>
      </c>
      <c r="C46" s="86" t="str">
        <f ca="1">IF(H46=1,J46,I46)</f>
        <v>在“申报”选项卡 D58 单元格中，申报是否在此调查回答里的申报产品范围下方提供了所有冶炼厂名称</v>
      </c>
      <c r="D46" s="243" t="str">
        <f>IF(H46=1,"Click here to answer question 7 for Gold","")</f>
        <v>Click here to answer question 7 for Gold</v>
      </c>
      <c r="E46" s="19" t="s">
        <v>1257</v>
      </c>
      <c r="F46" s="91">
        <f>F26</f>
        <v>1</v>
      </c>
      <c r="G46" s="67">
        <f>IF(B46=0,1,0)</f>
        <v>1</v>
      </c>
      <c r="H46" s="68">
        <f>F46*G46</f>
        <v>1</v>
      </c>
      <c r="I46" s="142" t="str">
        <f ca="1">OFFSET(L!$C$1,MATCH("Checker"&amp;"Comp",L!$A:$A,0)-1,SL,,)</f>
        <v>填写</v>
      </c>
      <c r="J46" s="18" t="str">
        <f ca="1">OFFSET(L!$C$1,MATCH("Checker"&amp;ADDRESS(ROW(),COLUMN(),4),L!$A:$A,0)-1,SL,,)</f>
        <v>在“申报”选项卡 D58 单元格中，申报是否在此调查回答里的申报产品范围下方提供了所有冶炼厂名称</v>
      </c>
    </row>
    <row r="47" spans="1:10" ht="54.5">
      <c r="A47" s="87" t="str">
        <f ca="1">Declaration!B65</f>
        <v>钨(*)</v>
      </c>
      <c r="B47" s="86">
        <f>IF(AND($B$17="Yes",$B$22="Yes"),Declaration!D65,0)</f>
        <v>0</v>
      </c>
      <c r="C47" s="86" t="str">
        <f ca="1">IF(H47=1,J47,I47)</f>
        <v>在“申报”选项卡 D59 单元格中，申报是否在此调查回答里的申报产品范围下方提供了所有冶炼厂名称</v>
      </c>
      <c r="D47" s="243" t="str">
        <f>IF(H47=1,"Click here to answer question 7 for Tungsten","")</f>
        <v>Click here to answer question 7 for Tungsten</v>
      </c>
      <c r="E47" s="19" t="s">
        <v>1257</v>
      </c>
      <c r="F47" s="91">
        <f>F27</f>
        <v>1</v>
      </c>
      <c r="G47" s="67">
        <f>IF(B47=0,1,0)</f>
        <v>1</v>
      </c>
      <c r="H47" s="68">
        <f>F47*G47</f>
        <v>1</v>
      </c>
      <c r="I47" s="142" t="str">
        <f ca="1">OFFSET(L!$C$1,MATCH("Checker"&amp;"Comp",L!$A:$A,0)-1,SL,,)</f>
        <v>填写</v>
      </c>
      <c r="J47" s="18" t="str">
        <f ca="1">OFFSET(L!$C$1,MATCH("Checker"&amp;ADDRESS(ROW(),COLUMN(),4),L!$A:$A,0)-1,SL,,)</f>
        <v>在“申报”选项卡 D59 单元格中，申报是否在此调查回答里的申报产品范围下方提供了所有冶炼厂名称</v>
      </c>
    </row>
    <row r="48" spans="1:10" ht="67.5">
      <c r="A48" s="86" t="str">
        <f ca="1">Declaration!B67</f>
        <v>8) 贵公司收到的所有适用冶炼厂信息是否已在此申报中报告？ (*)</v>
      </c>
      <c r="B48" s="89"/>
      <c r="C48" s="89"/>
      <c r="D48" s="93"/>
      <c r="E48" s="19" t="s">
        <v>772</v>
      </c>
      <c r="F48" s="90"/>
    </row>
    <row r="49" spans="1:10" ht="41">
      <c r="A49" s="87" t="str">
        <f ca="1">Declaration!B68</f>
        <v>钽(*)</v>
      </c>
      <c r="B49" s="86">
        <f>IF(AND($B$14="Yes",$B$19="Yes"),Declaration!D68,0)</f>
        <v>0</v>
      </c>
      <c r="C49" s="86" t="str">
        <f ca="1">IF(H49=1,J49,I49)</f>
        <v>在“申报”选项卡 D62 单元格中，申报是否已提供所有适用钽冶炼厂信息</v>
      </c>
      <c r="D49" s="244" t="str">
        <f>IF(H49=1,"Click here to answer question 8 for Tantalum","")</f>
        <v>Click here to answer question 8 for Tantalum</v>
      </c>
      <c r="E49" s="19" t="s">
        <v>770</v>
      </c>
      <c r="F49" s="91">
        <f>F24</f>
        <v>1</v>
      </c>
      <c r="G49" s="67">
        <f>IF(B49=0,1,0)</f>
        <v>1</v>
      </c>
      <c r="H49" s="68">
        <f>F49*G49</f>
        <v>1</v>
      </c>
      <c r="I49" s="142" t="str">
        <f ca="1">OFFSET(L!$C$1,MATCH("Checker"&amp;"Comp",L!$A:$A,0)-1,SL,,)</f>
        <v>填写</v>
      </c>
      <c r="J49" s="18" t="str">
        <f ca="1">OFFSET(L!$C$1,MATCH("Checker"&amp;ADDRESS(ROW(),COLUMN(),4),L!$A:$A,0)-1,SL,,)</f>
        <v>在“申报”选项卡 D62 单元格中，申报是否已提供所有适用钽冶炼厂信息</v>
      </c>
    </row>
    <row r="50" spans="1:10" ht="41">
      <c r="A50" s="87" t="str">
        <f ca="1">Declaration!B69</f>
        <v>锡(*)</v>
      </c>
      <c r="B50" s="86">
        <f>IF(AND($B$15="Yes",$B$20="Yes"),Declaration!D69,0)</f>
        <v>0</v>
      </c>
      <c r="C50" s="86" t="str">
        <f ca="1">IF(H50=1,J50,I50)</f>
        <v>在“申报”选项卡 D63 单元格中，申报是否已提供所有适用锡冶炼厂信息</v>
      </c>
      <c r="D50" s="244" t="str">
        <f>IF(H50=1,"Click here to answer question 8 for Tin","")</f>
        <v>Click here to answer question 8 for Tin</v>
      </c>
      <c r="E50" s="19" t="s">
        <v>770</v>
      </c>
      <c r="F50" s="91">
        <f>F25</f>
        <v>1</v>
      </c>
      <c r="G50" s="67">
        <f>IF(B50=0,1,0)</f>
        <v>1</v>
      </c>
      <c r="H50" s="68">
        <f>F50*G50</f>
        <v>1</v>
      </c>
      <c r="I50" s="142" t="str">
        <f ca="1">OFFSET(L!$C$1,MATCH("Checker"&amp;"Comp",L!$A:$A,0)-1,SL,,)</f>
        <v>填写</v>
      </c>
      <c r="J50" s="18" t="str">
        <f ca="1">OFFSET(L!$C$1,MATCH("Checker"&amp;ADDRESS(ROW(),COLUMN(),4),L!$A:$A,0)-1,SL,,)</f>
        <v>在“申报”选项卡 D63 单元格中，申报是否已提供所有适用锡冶炼厂信息</v>
      </c>
    </row>
    <row r="51" spans="1:10" ht="41">
      <c r="A51" s="87" t="str">
        <f ca="1">Declaration!B70</f>
        <v>金(*)</v>
      </c>
      <c r="B51" s="86">
        <f>IF(AND($B$16="Yes",$B$21="Yes"),Declaration!D70,0)</f>
        <v>0</v>
      </c>
      <c r="C51" s="86" t="str">
        <f ca="1">IF(H51=1,J51,I51)</f>
        <v>在“申报”选项卡 D64 单元格中，申报是否已提供所有适用金冶炼厂信息</v>
      </c>
      <c r="D51" s="244" t="str">
        <f>IF(H51=1,"Click here to answer question 8 for Gold","")</f>
        <v>Click here to answer question 8 for Gold</v>
      </c>
      <c r="E51" s="19" t="s">
        <v>770</v>
      </c>
      <c r="F51" s="91">
        <f>F26</f>
        <v>1</v>
      </c>
      <c r="G51" s="67">
        <f>IF(B51=0,1,0)</f>
        <v>1</v>
      </c>
      <c r="H51" s="68">
        <f>F51*G51</f>
        <v>1</v>
      </c>
      <c r="I51" s="142" t="str">
        <f ca="1">OFFSET(L!$C$1,MATCH("Checker"&amp;"Comp",L!$A:$A,0)-1,SL,,)</f>
        <v>填写</v>
      </c>
      <c r="J51" s="18" t="str">
        <f ca="1">OFFSET(L!$C$1,MATCH("Checker"&amp;ADDRESS(ROW(),COLUMN(),4),L!$A:$A,0)-1,SL,,)</f>
        <v>在“申报”选项卡 D64 单元格中，申报是否已提供所有适用金冶炼厂信息</v>
      </c>
    </row>
    <row r="52" spans="1:10" ht="41">
      <c r="A52" s="87" t="str">
        <f ca="1">Declaration!B71</f>
        <v>钨(*)</v>
      </c>
      <c r="B52" s="86">
        <f>IF(AND($B$17="Yes",$B$22="Yes"),Declaration!D71,0)</f>
        <v>0</v>
      </c>
      <c r="C52" s="86" t="str">
        <f ca="1">IF(H52=1,J52,I52)</f>
        <v>在“申报”选项卡 D65 单元格中，申报是否已提供所有适用钨冶炼厂信息</v>
      </c>
      <c r="D52" s="244" t="str">
        <f>IF(H52=1,"Click here to answer question 8 for Tungsten","")</f>
        <v>Click here to answer question 8 for Tungsten</v>
      </c>
      <c r="E52" s="19" t="s">
        <v>770</v>
      </c>
      <c r="F52" s="91">
        <f>F27</f>
        <v>1</v>
      </c>
      <c r="G52" s="67">
        <f>IF(B52=0,1,0)</f>
        <v>1</v>
      </c>
      <c r="H52" s="68">
        <f>F52*G52</f>
        <v>1</v>
      </c>
      <c r="I52" s="142" t="str">
        <f ca="1">OFFSET(L!$C$1,MATCH("Checker"&amp;"Comp",L!$A:$A,0)-1,SL,,)</f>
        <v>填写</v>
      </c>
      <c r="J52" s="18" t="str">
        <f ca="1">OFFSET(L!$C$1,MATCH("Checker"&amp;ADDRESS(ROW(),COLUMN(),4),L!$A:$A,0)-1,SL,,)</f>
        <v>在“申报”选项卡 D65 单元格中，申报是否已提供所有适用钨冶炼厂信息</v>
      </c>
    </row>
    <row r="53" spans="1:10" ht="27">
      <c r="A53" s="86" t="str">
        <f ca="1">Declaration!B74</f>
        <v>问题</v>
      </c>
      <c r="B53" s="89"/>
      <c r="C53" s="89"/>
      <c r="D53" s="93"/>
      <c r="E53" s="19" t="s">
        <v>426</v>
      </c>
      <c r="F53" s="90"/>
      <c r="G53" s="90"/>
      <c r="H53" s="90"/>
    </row>
    <row r="54" spans="1:10" ht="41">
      <c r="A54" s="86" t="str">
        <f ca="1">Declaration!B75</f>
        <v>A. 贵公司是否已制定负责任矿产采购政策？ (*)</v>
      </c>
      <c r="B54" s="86">
        <f>Declaration!D75</f>
        <v>0</v>
      </c>
      <c r="C54" s="86" t="str">
        <f t="shared" ref="C54:C60" ca="1" si="10">IF(H54=1,J54,I54)</f>
        <v>在“申报”选项卡 D75 单元格中，回答贵公司是否制定了负责任矿物采购政策</v>
      </c>
      <c r="D54" s="92" t="str">
        <f>IF(H54=1,"Click here to answer question (A)","")</f>
        <v>Click here to answer question (A)</v>
      </c>
      <c r="E54" s="19" t="s">
        <v>1261</v>
      </c>
      <c r="F54" s="91">
        <f>IF(SUM(F$24:F$27)=0,0,1)</f>
        <v>1</v>
      </c>
      <c r="G54" s="67">
        <f>IF(B54=0,1,0)</f>
        <v>1</v>
      </c>
      <c r="H54" s="68">
        <f t="shared" ref="H54:H60" si="11">F54*G54</f>
        <v>1</v>
      </c>
      <c r="I54" s="142" t="str">
        <f ca="1">OFFSET(L!$C$1,MATCH("Checker"&amp;"Comp",L!$A:$A,0)-1,SL,,)</f>
        <v>填写</v>
      </c>
      <c r="J54" s="18" t="str">
        <f ca="1">OFFSET(L!$C$1,MATCH("Checker"&amp;ADDRESS(ROW(),COLUMN(),4),L!$A:$A,0)-1,SL,,)</f>
        <v>在“申报”选项卡 D75 单元格中，回答贵公司是否制定了负责任矿物采购政策</v>
      </c>
    </row>
    <row r="55" spans="1:10" ht="54.75" customHeight="1">
      <c r="A55" s="86" t="str">
        <f ca="1">Declaration!B77</f>
        <v>B. 贵公司的负责任矿产采购政策是否公开发布于贵公司网页上？（备注 - 如果是，请在注释字段中注明 URL。） (*)</v>
      </c>
      <c r="B55" s="86">
        <f>Declaration!D77</f>
        <v>0</v>
      </c>
      <c r="C55" s="86" t="str">
        <f t="shared" ca="1" si="10"/>
        <v>在“申报”选项卡 D77 单元格中，回答贵公司是否在贵公司的网站上公开发布_x000D_
负责任矿产采购政策</v>
      </c>
      <c r="D55" s="92" t="str">
        <f>IF(H55=1,"Click here to answer question (B)","")</f>
        <v>Click here to answer question (B)</v>
      </c>
      <c r="E55" s="19" t="s">
        <v>1261</v>
      </c>
      <c r="F55" s="91">
        <f t="shared" ref="F55" si="12">F$54</f>
        <v>1</v>
      </c>
      <c r="G55" s="67">
        <f>IF(B55=0,1,0)</f>
        <v>1</v>
      </c>
      <c r="H55" s="68">
        <f t="shared" si="11"/>
        <v>1</v>
      </c>
      <c r="I55" s="142" t="str">
        <f ca="1">OFFSET(L!$C$1,MATCH("Checker"&amp;"Comp",L!$A:$A,0)-1,SL,,)</f>
        <v>填写</v>
      </c>
      <c r="J55" s="18" t="str">
        <f ca="1">OFFSET(L!$C$1,MATCH("Checker"&amp;ADDRESS(ROW(),COLUMN(),4),L!$A:$A,0)-1,SL,,)</f>
        <v>在“申报”选项卡 D77 单元格中，回答贵公司是否在贵公司的网站上公开发布_x000D_
负责任矿产采购政策</v>
      </c>
    </row>
    <row r="56" spans="1:10" ht="38.5" customHeight="1">
      <c r="A56" s="86" t="s">
        <v>3</v>
      </c>
      <c r="B56" s="86">
        <f>Declaration!G77</f>
        <v>0</v>
      </c>
      <c r="C56" s="86" t="str">
        <f t="shared" ca="1" si="10"/>
        <v>填写</v>
      </c>
      <c r="D56" s="92" t="str">
        <f>IF(H56=1,"Click here to specify URL for question (B)","")</f>
        <v/>
      </c>
      <c r="E56" s="19"/>
      <c r="F56" s="91">
        <f>IF(AND(F55=1,B55="Yes"),1,0)</f>
        <v>0</v>
      </c>
      <c r="G56" s="67">
        <f>IF(LEN(B56)&gt;1,0,1)</f>
        <v>1</v>
      </c>
      <c r="H56" s="68">
        <f t="shared" si="11"/>
        <v>0</v>
      </c>
      <c r="I56" s="142" t="str">
        <f ca="1">OFFSET(L!$C$1,MATCH("Checker"&amp;"Comp",L!$A:$A,0)-1,SL,,)</f>
        <v>填写</v>
      </c>
      <c r="J56" s="137" t="str">
        <f ca="1">OFFSET(L!$C$1,MATCH("Checker"&amp;ADDRESS(ROW(),COLUMN(),4),L!$A:$A,0)-1,SL,,)</f>
        <v xml:space="preserve">如果问题 B 的答案为“是”，则请在“申报”工作表 G77 单元格中输入 URL。URL 的格式应为“www.companyname.com” </v>
      </c>
    </row>
    <row r="57" spans="1:10" ht="54">
      <c r="A57" s="86" t="str">
        <f ca="1">Declaration!B79</f>
        <v>C. 您是否要求您的直接供应商从其尽职调查实践已被被独立第三方审核机构验证过的冶炼厂采购 3TG？  (*)</v>
      </c>
      <c r="B57" s="86">
        <f>Declaration!D79</f>
        <v>0</v>
      </c>
      <c r="C57" s="86" t="str">
        <f t="shared" ca="1" si="10"/>
        <v>在“申报”选项卡 D79 单元格中，回答贵公司是否要求直接供应商开展采购的冶炼厂已经通过独立第三方审计计划（例如，负责任矿物审验流程）验证的尽职调查实践</v>
      </c>
      <c r="D57" s="92" t="str">
        <f>IF(H57=1,"Click here to answer question (C)","")</f>
        <v>Click here to answer question (C)</v>
      </c>
      <c r="E57" s="19" t="s">
        <v>1261</v>
      </c>
      <c r="F57" s="91">
        <f>F$54</f>
        <v>1</v>
      </c>
      <c r="G57" s="67">
        <f>IF(B57=0,1,0)</f>
        <v>1</v>
      </c>
      <c r="H57" s="68">
        <f t="shared" si="11"/>
        <v>1</v>
      </c>
      <c r="I57" s="142" t="str">
        <f ca="1">OFFSET(L!$C$1,MATCH("Checker"&amp;"Comp",L!$A:$A,0)-1,SL,,)</f>
        <v>填写</v>
      </c>
      <c r="J57" s="18"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6" t="str">
        <f ca="1">Declaration!B81</f>
        <v>D. 贵公司是否已实施负责任矿产采购的尽职调查措施？ (*)</v>
      </c>
      <c r="B58" s="86">
        <f>Declaration!D81</f>
        <v>0</v>
      </c>
      <c r="C58" s="86" t="str">
        <f t="shared" ca="1" si="10"/>
        <v>在“申报”选项卡 D81 单元格中，回答贵公司是否已实施负责任采购尽职调查措施</v>
      </c>
      <c r="D58" s="92" t="str">
        <f>IF(H58=1,"Click here to answer question (D)","")</f>
        <v>Click here to answer question (D)</v>
      </c>
      <c r="E58" s="19" t="s">
        <v>1261</v>
      </c>
      <c r="F58" s="91">
        <f>F$54</f>
        <v>1</v>
      </c>
      <c r="G58" s="67">
        <f>IF(B58=0,1,0)</f>
        <v>1</v>
      </c>
      <c r="H58" s="68">
        <f t="shared" si="11"/>
        <v>1</v>
      </c>
      <c r="I58" s="142" t="str">
        <f ca="1">OFFSET(L!$C$1,MATCH("Checker"&amp;"Comp",L!$A:$A,0)-1,SL,,)</f>
        <v>填写</v>
      </c>
      <c r="J58" s="18" t="str">
        <f ca="1">OFFSET(L!$C$1,MATCH("Checker"&amp;ADDRESS(ROW(),COLUMN(),4),L!$A:$A,0)-1,SL,,)</f>
        <v>在“申报”选项卡 D81 单元格中，回答贵公司是否已实施负责任采购尽职调查措施</v>
      </c>
    </row>
    <row r="59" spans="1:10" ht="41">
      <c r="A59" s="86" t="str">
        <f ca="1">Declaration!B83</f>
        <v>E. 贵公司是否开展了相关供应商的冲突矿产调查？ (*)</v>
      </c>
      <c r="B59" s="86">
        <f>Declaration!D83</f>
        <v>0</v>
      </c>
      <c r="C59" s="86" t="str">
        <f t="shared" ca="1" si="10"/>
        <v>在“申报”选项卡 D83 单元格中，回答贵公司是否要求供应商填写此“冲突矿产报告模板”</v>
      </c>
      <c r="D59" s="92" t="str">
        <f>IF(H59=1,"Click here to answer question (E)","")</f>
        <v>Click here to answer question (E)</v>
      </c>
      <c r="E59" s="19" t="s">
        <v>1261</v>
      </c>
      <c r="F59" s="91">
        <f>F$54</f>
        <v>1</v>
      </c>
      <c r="G59" s="67">
        <f>IF(B59=0,1,0)</f>
        <v>1</v>
      </c>
      <c r="H59" s="68">
        <f t="shared" si="11"/>
        <v>1</v>
      </c>
      <c r="I59" s="142" t="str">
        <f ca="1">OFFSET(L!$C$1,MATCH("Checker"&amp;"Comp",L!$A:$A,0)-1,SL,,)</f>
        <v>填写</v>
      </c>
      <c r="J59" s="18" t="str">
        <f ca="1">OFFSET(L!$C$1,MATCH("Checker"&amp;ADDRESS(ROW(),COLUMN(),4),L!$A:$A,0)-1,SL,,)</f>
        <v>在“申报”选项卡 D83 单元格中，回答贵公司是否要求供应商填写此“冲突矿产报告模板”</v>
      </c>
    </row>
    <row r="60" spans="1:10" ht="41">
      <c r="A60" s="86" t="str">
        <f ca="1">Declaration!B85</f>
        <v>F. 贵公司是否根据公司期望来审查供应商提交的尽职调查信息？ (*)</v>
      </c>
      <c r="B60" s="86">
        <f>Declaration!D85</f>
        <v>0</v>
      </c>
      <c r="C60" s="86" t="str">
        <f t="shared" ca="1" si="10"/>
        <v>在“申报”选项卡 D85 单元格中，回答贵公司是否根据贵公司的期望来验证供应商的回答</v>
      </c>
      <c r="D60" s="92" t="str">
        <f>IF(H60=1,"Click here to answer question (F)","")</f>
        <v>Click here to answer question (F)</v>
      </c>
      <c r="E60" s="19" t="s">
        <v>1261</v>
      </c>
      <c r="F60" s="91">
        <f>F$54</f>
        <v>1</v>
      </c>
      <c r="G60" s="67">
        <f>IF(B60=0,1,0)</f>
        <v>1</v>
      </c>
      <c r="H60" s="68">
        <f t="shared" si="11"/>
        <v>1</v>
      </c>
      <c r="I60" s="142" t="str">
        <f ca="1">OFFSET(L!$C$1,MATCH("Checker"&amp;"Comp",L!$A:$A,0)-1,SL,,)</f>
        <v>填写</v>
      </c>
      <c r="J60" s="18" t="str">
        <f ca="1">OFFSET(L!$C$1,MATCH("Checker"&amp;ADDRESS(ROW(),COLUMN(),4),L!$A:$A,0)-1,SL,,)</f>
        <v>在“申报”选项卡 D85 单元格中，回答贵公司是否根据贵公司的期望来验证供应商的回答</v>
      </c>
    </row>
    <row r="61" spans="1:10" ht="14.5" hidden="1">
      <c r="A61" s="86"/>
      <c r="B61" s="86"/>
      <c r="C61" s="86"/>
      <c r="D61" s="92"/>
      <c r="E61" s="19"/>
      <c r="F61" s="91"/>
      <c r="G61" s="67"/>
      <c r="H61" s="68"/>
      <c r="I61" s="142"/>
    </row>
    <row r="62" spans="1:10" ht="41">
      <c r="A62" s="86" t="str">
        <f ca="1">Declaration!B87</f>
        <v>G. 贵公司的验证程序是否包括纠正措施管理？ (*)</v>
      </c>
      <c r="B62" s="86">
        <f>Declaration!D87</f>
        <v>0</v>
      </c>
      <c r="C62" s="86" t="str">
        <f t="shared" ref="C62:C68" ca="1" si="13">IF(H62=1,J62,I62)</f>
        <v>在“申报”选项卡 D87 单元格中，回答贵公司的验证流程是否包括纠正措施管理</v>
      </c>
      <c r="D62" s="92" t="str">
        <f>IF(H62=1,"Click here to answer question (G)","")</f>
        <v>Click here to answer question (G)</v>
      </c>
      <c r="E62" s="19" t="s">
        <v>1261</v>
      </c>
      <c r="F62" s="91">
        <f>F$54</f>
        <v>1</v>
      </c>
      <c r="G62" s="67">
        <f>IF(B62=0,1,0)</f>
        <v>1</v>
      </c>
      <c r="H62" s="68">
        <f t="shared" ref="H62:H69" si="14">F62*G62</f>
        <v>1</v>
      </c>
      <c r="I62" s="142" t="str">
        <f ca="1">OFFSET(L!$C$1,MATCH("Checker"&amp;"Comp",L!$A:$A,0)-1,SL,,)</f>
        <v>填写</v>
      </c>
      <c r="J62" s="18" t="str">
        <f ca="1">OFFSET(L!$C$1,MATCH("Checker"&amp;ADDRESS(ROW(),COLUMN(),4),L!$A:$A,0)-1,SL,,)</f>
        <v>在“申报”选项卡 D87 单元格中，回答贵公司的验证流程是否包括纠正措施管理</v>
      </c>
    </row>
    <row r="63" spans="1:10" ht="41">
      <c r="A63" s="86" t="str">
        <f ca="1">Declaration!B89</f>
        <v>H. 贵公司是否需要提交年度冲突矿产披露？ (*)</v>
      </c>
      <c r="B63" s="86">
        <f>Declaration!D89</f>
        <v>0</v>
      </c>
      <c r="C63" s="86" t="str">
        <f t="shared" ca="1" si="13"/>
        <v>在“申报”选项卡 D89
单元格中，回答贵公司是否需要遵守 SEC 披露要求、欧盟条例
或者两者均需遵守</v>
      </c>
      <c r="D63" s="92" t="str">
        <f>IF(H63=1,"Click here to answer question (H)","")</f>
        <v>Click here to answer question (H)</v>
      </c>
      <c r="E63" s="19" t="s">
        <v>1261</v>
      </c>
      <c r="F63" s="91">
        <f>F$54</f>
        <v>1</v>
      </c>
      <c r="G63" s="67">
        <f>IF(B63=0,1,0)</f>
        <v>1</v>
      </c>
      <c r="H63" s="68">
        <f t="shared" si="14"/>
        <v>1</v>
      </c>
      <c r="I63" s="142" t="str">
        <f ca="1">OFFSET(L!$C$1,MATCH("Checker"&amp;"Comp",L!$A:$A,0)-1,SL,,)</f>
        <v>填写</v>
      </c>
      <c r="J63" s="18" t="str">
        <f ca="1">OFFSET(L!$C$1,MATCH("Checker"&amp;ADDRESS(ROW(),COLUMN(),4),L!$A:$A,0)-1,SL,,)</f>
        <v>在“申报”选项卡 D89
单元格中，回答贵公司是否需要遵守 SEC 披露要求、欧盟条例
或者两者均需遵守</v>
      </c>
    </row>
    <row r="64" spans="1:10" ht="41">
      <c r="A64" s="86" t="s">
        <v>1254</v>
      </c>
      <c r="B64" s="86" t="str">
        <f ca="1">IF(G64=1,"No products or item numbers listed","One or more product / item numbers have been provided")</f>
        <v>No products or item numbers listed</v>
      </c>
      <c r="C64" s="86" t="str">
        <f t="shared" ca="1" si="13"/>
        <v>填写</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填写</v>
      </c>
      <c r="J64" s="18" t="str">
        <f ca="1">OFFSET(L!$C$1,MATCH("Checker"&amp;ADDRESS(ROW(),COLUMN(),4),L!$A:$A,0)-1,SL,,)</f>
        <v>如果合适，提供此申报所适用的一个或多个产品或项目编号。从“申报”选项卡 6H1 单元格中，选择超链接进入“产品列表”选项卡</v>
      </c>
    </row>
    <row r="65" spans="1:12" ht="41">
      <c r="A65" s="86" t="s">
        <v>14563</v>
      </c>
      <c r="B65" s="86"/>
      <c r="C65" s="86" t="str">
        <f t="shared" ca="1" si="13"/>
        <v>在“冶炼厂目录”选项卡中，提供向供应链提供材料的钽冶炼厂列表</v>
      </c>
      <c r="D65" s="92" t="str">
        <f>IF(H65=0,"","Click here to provide smelter information")</f>
        <v>Click here to provide smelter information</v>
      </c>
      <c r="E65" s="19" t="s">
        <v>1261</v>
      </c>
      <c r="F65" s="91">
        <f>F24</f>
        <v>1</v>
      </c>
      <c r="G65" s="67">
        <f>IF(AND(COUNTIF(SmelterIdetifiedForMetal,"Tantalum")&gt;0,COUNTIF('Smelter List'!AB$5:AB$2504,"Tantalum?*")&gt;0),0,1)</f>
        <v>1</v>
      </c>
      <c r="H65" s="68">
        <f t="shared" si="14"/>
        <v>1</v>
      </c>
      <c r="I65" s="142" t="str">
        <f ca="1">OFFSET(L!$C$1,MATCH("Checker"&amp;"Comp",L!$A:$A,0)-1,SL,,)</f>
        <v>填写</v>
      </c>
      <c r="J65" s="18" t="str">
        <f ca="1">OFFSET(L!$C$1,MATCH("Checker"&amp;ADDRESS(ROW(),COLUMN(),4),L!$A:$A,0)-1,SL,,)</f>
        <v>在“冶炼厂目录”选项卡中，提供向供应链提供材料的钽冶炼厂列表</v>
      </c>
      <c r="K65" s="147">
        <f>IF(H14+H19&gt;0,1,0)</f>
        <v>1</v>
      </c>
      <c r="L65" s="18" t="e">
        <f ca="1">OFFSET(L!$C$1,MATCH("Checker"&amp;ADDRESS(ROW(),COLUMN(),4),L!$A:$A,0)-1,SL,,)</f>
        <v>#N/A</v>
      </c>
    </row>
    <row r="66" spans="1:12" ht="41">
      <c r="A66" s="86" t="s">
        <v>1761</v>
      </c>
      <c r="B66" s="86"/>
      <c r="C66" s="86" t="str">
        <f t="shared" ca="1" si="13"/>
        <v>在“冶炼厂目录”选项卡中，提供向供应链提供材料的锡冶炼厂列表</v>
      </c>
      <c r="D66" s="92" t="str">
        <f>IF(H66=0,"","Click here to provide smelter information")</f>
        <v>Click here to provide smelter information</v>
      </c>
      <c r="E66" s="19" t="s">
        <v>770</v>
      </c>
      <c r="F66" s="91">
        <f>F25</f>
        <v>1</v>
      </c>
      <c r="G66" s="67">
        <f>IF(AND(COUNTIF(SmelterIdetifiedForMetal,"Tin")&gt;0,COUNTIF('Smelter List'!AB$5:AB$2504,"Tin?*")&gt;0),0,1)</f>
        <v>1</v>
      </c>
      <c r="H66" s="68">
        <f t="shared" si="14"/>
        <v>1</v>
      </c>
      <c r="I66" s="142" t="str">
        <f ca="1">OFFSET(L!$C$1,MATCH("Checker"&amp;"Comp",L!$A:$A,0)-1,SL,,)</f>
        <v>填写</v>
      </c>
      <c r="J66" s="18" t="str">
        <f ca="1">OFFSET(L!$C$1,MATCH("Checker"&amp;ADDRESS(ROW(),COLUMN(),4),L!$A:$A,0)-1,SL,,)</f>
        <v>在“冶炼厂目录”选项卡中，提供向供应链提供材料的锡冶炼厂列表</v>
      </c>
      <c r="K66" s="147">
        <f>IF(H15+H20&gt;0,1,0)</f>
        <v>1</v>
      </c>
      <c r="L66" s="18" t="e">
        <f ca="1">OFFSET(L!$C$1,MATCH("Checker"&amp;ADDRESS(ROW(),COLUMN(),4),L!$A:$A,0)-1,SL,,)</f>
        <v>#N/A</v>
      </c>
    </row>
    <row r="67" spans="1:12" ht="41">
      <c r="A67" s="86" t="s">
        <v>1762</v>
      </c>
      <c r="B67" s="86"/>
      <c r="C67" s="86" t="str">
        <f t="shared" ca="1" si="13"/>
        <v>在“冶炼厂目录”选项卡中，提供向供应链提供材料的金冶炼厂列表</v>
      </c>
      <c r="D67" s="92" t="str">
        <f>IF(H67=0,"","Click here to provide smelter information")</f>
        <v>Click here to provide smelter information</v>
      </c>
      <c r="E67" s="19" t="s">
        <v>770</v>
      </c>
      <c r="F67" s="91">
        <f>F26</f>
        <v>1</v>
      </c>
      <c r="G67" s="67">
        <f>IF(AND(COUNTIF(SmelterIdetifiedForMetal,"Gold")&gt;0,COUNTIF('Smelter List'!AB$5:AB$2504,"Gold?*")&gt;0),0,1)</f>
        <v>1</v>
      </c>
      <c r="H67" s="68">
        <f t="shared" si="14"/>
        <v>1</v>
      </c>
      <c r="I67" s="142" t="str">
        <f ca="1">OFFSET(L!$C$1,MATCH("Checker"&amp;"Comp",L!$A:$A,0)-1,SL,,)</f>
        <v>填写</v>
      </c>
      <c r="J67" s="18" t="str">
        <f ca="1">OFFSET(L!$C$1,MATCH("Checker"&amp;ADDRESS(ROW(),COLUMN(),4),L!$A:$A,0)-1,SL,,)</f>
        <v>在“冶炼厂目录”选项卡中，提供向供应链提供材料的金冶炼厂列表</v>
      </c>
      <c r="K67" s="147">
        <f>IF(H16+H21&gt;0,1,0)</f>
        <v>1</v>
      </c>
      <c r="L67" s="18" t="e">
        <f ca="1">OFFSET(L!$C$1,MATCH("Checker"&amp;ADDRESS(ROW(),COLUMN(),4),L!$A:$A,0)-1,SL,,)</f>
        <v>#N/A</v>
      </c>
    </row>
    <row r="68" spans="1:12" ht="41">
      <c r="A68" s="86" t="s">
        <v>1763</v>
      </c>
      <c r="B68" s="86"/>
      <c r="C68" s="86" t="str">
        <f t="shared" ca="1" si="13"/>
        <v>在“冶炼厂目录”选项卡中，提供向供应链提供材料的钨冶炼厂列表</v>
      </c>
      <c r="D68" s="92" t="str">
        <f>IF(H68=0,"","Click here to provide smelter information")</f>
        <v>Click here to provide smelter information</v>
      </c>
      <c r="E68" s="19" t="s">
        <v>770</v>
      </c>
      <c r="F68" s="91">
        <f>F27</f>
        <v>1</v>
      </c>
      <c r="G68" s="67">
        <f>IF(AND(COUNTIF(SmelterIdetifiedForMetal,"Tungsten")&gt;0,COUNTIF('Smelter List'!AB$5:AB$2504,"Tungsten?*")&gt;0),0,1)</f>
        <v>1</v>
      </c>
      <c r="H68" s="68">
        <f t="shared" si="14"/>
        <v>1</v>
      </c>
      <c r="I68" s="142" t="str">
        <f ca="1">OFFSET(L!$C$1,MATCH("Checker"&amp;"Comp",L!$A:$A,0)-1,SL,,)</f>
        <v>填写</v>
      </c>
      <c r="J68" s="18" t="str">
        <f ca="1">OFFSET(L!$C$1,MATCH("Checker"&amp;ADDRESS(ROW(),COLUMN(),4),L!$A:$A,0)-1,SL,,)</f>
        <v>在“冶炼厂目录”选项卡中，提供向供应链提供材料的钨冶炼厂列表</v>
      </c>
      <c r="K68" s="147">
        <f>IF(H17+H22&gt;0,1,0)</f>
        <v>1</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填写</v>
      </c>
      <c r="J69" s="18" t="s">
        <v>2243</v>
      </c>
      <c r="K69" s="147"/>
      <c r="L69" s="18" t="s">
        <v>2244</v>
      </c>
    </row>
    <row r="70" spans="1:12">
      <c r="H70" s="18">
        <f ca="1">SUM(H4:H69)</f>
        <v>52</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 xml:space="preserve">如果“申报”工作表上选择的报告层面为“产品（或产品列表）”，才需要填写此项。 </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回复方的产品编号 (*)</v>
      </c>
      <c r="C5" s="129" t="str">
        <f ca="1">OFFSET(L!$C$1,MATCH("Product List"&amp;ADDRESS(ROW(),COLUMN(),4),L!$A:$A,0)-1,SL,,)</f>
        <v>回复方的产品名称</v>
      </c>
      <c r="D5" s="129" t="str">
        <f ca="1">OFFSET(L!$C$1,MATCH("Product List"&amp;ADDRESS(ROW(),COLUMN(),4),L!$A:$A,0)-1,SL,,)</f>
        <v>请求方的产品编号</v>
      </c>
      <c r="E5" s="129" t="str">
        <f ca="1">OFFSET(L!$C$1,MATCH("Product List"&amp;ADDRESS(ROW(),COLUMN(),4),L!$A:$A,0)-1,SL,,)</f>
        <v>请求方的产品名称</v>
      </c>
      <c r="F5" s="69" t="str">
        <f ca="1">OFFSET(L!$C$1,MATCH("Product List"&amp;ADDRESS(ROW(),COLUMN(),4),L!$A:$A,0)-1,SL,,)</f>
        <v>注释</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Initiative。保留所有权利。</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金属</v>
      </c>
      <c r="B4" s="175" t="str">
        <f ca="1">OFFSET(L!$C$1,MATCH("Smelter Look-up"&amp;ADDRESS(ROW(),COLUMN(),4),L!$A:$A,0)-1,SL,,)</f>
        <v>冶炼厂查找 (*)</v>
      </c>
      <c r="C4" s="175" t="str">
        <f ca="1">OFFSET(L!$C$1,MATCH("Smelter Look-up"&amp;ADDRESS(ROW(),COLUMN(),4),L!$A:$A,0)-1,SL,,)</f>
        <v>标准冶炼厂名称</v>
      </c>
      <c r="D4" s="175" t="str">
        <f ca="1">OFFSET(L!$C$1,MATCH("Smelter Look-up"&amp;ADDRESS(ROW(),COLUMN(),4),L!$A:$A,0)-1,SL,,)</f>
        <v>冶炼厂地址：国家或地区</v>
      </c>
      <c r="E4" s="175" t="str">
        <f ca="1">OFFSET(L!$C$1,MATCH("Smelter Look-up"&amp;ADDRESS(ROW(),COLUMN(),4),L!$A:$A,0)-1,SL,,)</f>
        <v>冶炼厂 ID</v>
      </c>
      <c r="F4" s="175" t="str">
        <f ca="1">OFFSET(L!$C$1,MATCH("Smelter Look-up"&amp;ADDRESS(ROW(),COLUMN(),4),L!$A:$A,0)-1,SL,,)</f>
        <v>冶炼厂出处识别号</v>
      </c>
      <c r="G4" s="175" t="str">
        <f ca="1">OFFSET(L!$C$1,MATCH("Smelter Look-up"&amp;ADDRESS(ROW(),COLUMN(),4),L!$A:$A,0)-1,SL,,)</f>
        <v>冶炼厂所在街道</v>
      </c>
      <c r="H4" s="175" t="str">
        <f ca="1">OFFSET(L!$C$1,MATCH("Smelter Look-up"&amp;ADDRESS(ROW(),COLUMN(),4),L!$A:$A,0)-1,SL,,)</f>
        <v>冶炼厂所在城市</v>
      </c>
      <c r="I4" s="175" t="str">
        <f ca="1">OFFSET(L!$C$1,MATCH("Smelter Look-up"&amp;ADDRESS(ROW(),COLUMN(),4),L!$A:$A,0)-1,SL,,)</f>
        <v>冶炼厂地址：州/省</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7.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77">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38">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0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4.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1">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7">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0.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67.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1">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08">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24">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04">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89">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297">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1">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1.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3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56.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3">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0.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5">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4">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4">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4">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4">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4">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4">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4">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0.5">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INOUE Takayuki（井上貴之）</cp:lastModifiedBy>
  <cp:lastPrinted>2015-04-21T20:47:43Z</cp:lastPrinted>
  <dcterms:created xsi:type="dcterms:W3CDTF">2010-06-21T21:00:23Z</dcterms:created>
  <dcterms:modified xsi:type="dcterms:W3CDTF">2026-07-14T11:58:42Z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