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1623672\Downloads\"/>
    </mc:Choice>
  </mc:AlternateContent>
  <xr:revisionPtr revIDLastSave="0" documentId="8_{85AD3CCD-07B0-42CA-9AFE-924ED9535B0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90" yWindow="-110" windowWidth="29020" windowHeight="15700" tabRatio="82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 i="5"/>
  <c r="T9" i="5"/>
  <c r="T11" i="5"/>
  <c r="T12" i="5"/>
  <c r="T13" i="5"/>
  <c r="T14"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X9" i="5"/>
  <c r="V11" i="5"/>
  <c r="X11" i="5"/>
  <c r="V12" i="5"/>
  <c r="X12" i="5"/>
  <c r="V13" i="5"/>
  <c r="X13" i="5"/>
  <c r="V14" i="5"/>
  <c r="X14" i="5"/>
  <c r="V15" i="5"/>
  <c r="X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C14" i="6" s="1"/>
  <c r="J15" i="6"/>
  <c r="C15" i="6" s="1"/>
  <c r="J16" i="6"/>
  <c r="C16" i="6" s="1"/>
  <c r="J17" i="6"/>
  <c r="C17" i="6" s="1"/>
  <c r="J25" i="6"/>
  <c r="C25" i="6" s="1"/>
  <c r="I26" i="6"/>
  <c r="J37" i="6"/>
  <c r="C37" i="6" s="1"/>
  <c r="J45" i="6"/>
  <c r="C45" i="6" s="1"/>
  <c r="I46" i="6"/>
  <c r="I54" i="6"/>
  <c r="J63" i="6"/>
  <c r="C63" i="6" s="1"/>
  <c r="J64" i="6"/>
  <c r="J66" i="6"/>
  <c r="I67" i="6"/>
  <c r="A1" i="8"/>
  <c r="I19" i="6"/>
  <c r="J26" i="6"/>
  <c r="C26" i="6" s="1"/>
  <c r="I27" i="6"/>
  <c r="I39" i="6"/>
  <c r="J46" i="6"/>
  <c r="C46" i="6" s="1"/>
  <c r="I47" i="6"/>
  <c r="J54" i="6"/>
  <c r="C54" i="6" s="1"/>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C19" i="6" s="1"/>
  <c r="I20" i="6"/>
  <c r="J27" i="6"/>
  <c r="C27" i="6" s="1"/>
  <c r="I29" i="6"/>
  <c r="I30" i="6"/>
  <c r="I31" i="6"/>
  <c r="I32" i="6"/>
  <c r="J39" i="6"/>
  <c r="C39" i="6" s="1"/>
  <c r="I40" i="6"/>
  <c r="J47" i="6"/>
  <c r="C47" i="6" s="1"/>
  <c r="J55" i="6"/>
  <c r="C55" i="6" s="1"/>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C20" i="6" s="1"/>
  <c r="I21" i="6"/>
  <c r="J29" i="6"/>
  <c r="C29" i="6" s="1"/>
  <c r="J30" i="6"/>
  <c r="C30" i="6" s="1"/>
  <c r="J31" i="6"/>
  <c r="C31" i="6" s="1"/>
  <c r="J32" i="6"/>
  <c r="C32" i="6" s="1"/>
  <c r="J40" i="6"/>
  <c r="C40" i="6" s="1"/>
  <c r="I41" i="6"/>
  <c r="I49" i="6"/>
  <c r="J57" i="6"/>
  <c r="C57" i="6" s="1"/>
  <c r="I58" i="6"/>
  <c r="L67" i="6"/>
  <c r="A1" i="7"/>
  <c r="D4" i="8"/>
  <c r="C3" i="6"/>
  <c r="I4" i="6"/>
  <c r="I5" i="6"/>
  <c r="J21" i="6"/>
  <c r="C21" i="6" s="1"/>
  <c r="I22" i="6"/>
  <c r="I34" i="6"/>
  <c r="J41" i="6"/>
  <c r="C41" i="6" s="1"/>
  <c r="I42" i="6"/>
  <c r="J49" i="6"/>
  <c r="C49" i="6" s="1"/>
  <c r="I50" i="6"/>
  <c r="J58" i="6"/>
  <c r="C58" i="6" s="1"/>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C4" i="6" s="1"/>
  <c r="J5" i="6"/>
  <c r="C5" i="6" s="1"/>
  <c r="I6" i="6"/>
  <c r="C6" i="6" s="1"/>
  <c r="I7" i="6"/>
  <c r="I8" i="6"/>
  <c r="I9" i="6"/>
  <c r="I10" i="6"/>
  <c r="I11" i="6"/>
  <c r="I12" i="6"/>
  <c r="J22" i="6"/>
  <c r="C22" i="6" s="1"/>
  <c r="J34" i="6"/>
  <c r="C34" i="6" s="1"/>
  <c r="I35" i="6"/>
  <c r="J42" i="6"/>
  <c r="C42" i="6" s="1"/>
  <c r="J50" i="6"/>
  <c r="C50" i="6" s="1"/>
  <c r="I51" i="6"/>
  <c r="J59" i="6"/>
  <c r="C59" i="6" s="1"/>
  <c r="I60" i="6"/>
  <c r="C5" i="7"/>
  <c r="D1" i="6"/>
  <c r="J6" i="6"/>
  <c r="J7" i="6"/>
  <c r="C7" i="6" s="1"/>
  <c r="J8" i="6"/>
  <c r="C8" i="6" s="1"/>
  <c r="J9" i="6"/>
  <c r="C9" i="6" s="1"/>
  <c r="J10" i="6"/>
  <c r="C10" i="6" s="1"/>
  <c r="J11" i="6"/>
  <c r="C11" i="6" s="1"/>
  <c r="J12" i="6"/>
  <c r="C12" i="6" s="1"/>
  <c r="I24" i="6"/>
  <c r="J35" i="6"/>
  <c r="C35" i="6" s="1"/>
  <c r="I36" i="6"/>
  <c r="I44" i="6"/>
  <c r="J51" i="6"/>
  <c r="C51" i="6" s="1"/>
  <c r="I52" i="6"/>
  <c r="J60" i="6"/>
  <c r="C60" i="6" s="1"/>
  <c r="I62" i="6"/>
  <c r="I65" i="6"/>
  <c r="D5" i="7"/>
  <c r="B10" i="4"/>
  <c r="A6" i="6" s="1"/>
  <c r="B18" i="4"/>
  <c r="A10" i="6" s="1"/>
  <c r="G25" i="4"/>
  <c r="G31" i="4" s="1"/>
  <c r="B44" i="4"/>
  <c r="A29" i="6" s="1"/>
  <c r="B49" i="4"/>
  <c r="A33" i="6" s="1"/>
  <c r="B85" i="4"/>
  <c r="A60" i="6" s="1"/>
  <c r="A4" i="5"/>
  <c r="I4" i="5"/>
  <c r="I14" i="6"/>
  <c r="I15" i="6"/>
  <c r="I16" i="6"/>
  <c r="I17" i="6"/>
  <c r="J24" i="6"/>
  <c r="C24" i="6" s="1"/>
  <c r="I25" i="6"/>
  <c r="J36" i="6"/>
  <c r="C36" i="6" s="1"/>
  <c r="I37" i="6"/>
  <c r="J44" i="6"/>
  <c r="C44" i="6" s="1"/>
  <c r="I45" i="6"/>
  <c r="J52" i="6"/>
  <c r="C52" i="6" s="1"/>
  <c r="J62" i="6"/>
  <c r="C62" i="6" s="1"/>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118" i="5"/>
  <c r="X62" i="5"/>
  <c r="S357" i="5"/>
  <c r="X130"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44" i="5"/>
  <c r="X496" i="5"/>
  <c r="S600" i="5"/>
  <c r="S382" i="5"/>
  <c r="S533" i="5"/>
  <c r="S355" i="5"/>
  <c r="S602" i="5"/>
  <c r="S603" i="5"/>
  <c r="S605" i="5"/>
  <c r="S607" i="5"/>
  <c r="S314" i="5"/>
  <c r="X160" i="5"/>
  <c r="H39" i="6"/>
  <c r="D39" i="6"/>
  <c r="H26" i="6"/>
  <c r="H24" i="6"/>
  <c r="H35" i="6"/>
  <c r="D35" i="6"/>
  <c r="H40" i="6"/>
  <c r="D40" i="6"/>
  <c r="H46" i="6"/>
  <c r="D46" i="6"/>
  <c r="H31" i="6"/>
  <c r="D29" i="6"/>
  <c r="H30" i="6"/>
  <c r="AB12" i="5"/>
  <c r="AB9" i="5"/>
  <c r="AB14" i="5"/>
  <c r="AB17" i="5"/>
  <c r="AB16" i="5"/>
  <c r="AB8" i="5"/>
  <c r="AB13" i="5"/>
  <c r="AB15" i="5"/>
  <c r="AB11"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R13" i="5"/>
  <c r="H17" i="5"/>
  <c r="I17" i="5"/>
  <c r="J17" i="5"/>
  <c r="R17" i="5"/>
  <c r="F17" i="5"/>
  <c r="R12" i="5"/>
  <c r="R9" i="5"/>
  <c r="R8" i="5"/>
  <c r="R15" i="5"/>
  <c r="R11" i="5"/>
  <c r="R14" i="5"/>
  <c r="D60" i="6"/>
  <c r="D58" i="6"/>
  <c r="D63" i="6"/>
  <c r="D62" i="6"/>
  <c r="D54" i="6"/>
  <c r="D57" i="6"/>
  <c r="F56" i="6"/>
  <c r="H56" i="6"/>
  <c r="H55" i="6"/>
  <c r="D59" i="6"/>
  <c r="D55" i="6"/>
  <c r="D56" i="6"/>
  <c r="S17" i="5"/>
  <c r="S12" i="5"/>
  <c r="S16" i="5"/>
  <c r="S15" i="5"/>
  <c r="S13" i="5"/>
  <c r="S14" i="5"/>
  <c r="S11" i="5"/>
  <c r="S8" i="5"/>
  <c r="S9" i="5"/>
  <c r="G64" i="6" a="1"/>
  <c r="AB7" i="5" l="1"/>
  <c r="T7" i="5"/>
  <c r="S7" i="5"/>
  <c r="A27" i="6"/>
  <c r="G43" i="4"/>
  <c r="B51" i="4"/>
  <c r="A35" i="6" s="1"/>
  <c r="D55" i="4"/>
  <c r="D31" i="4"/>
  <c r="D49" i="4"/>
  <c r="D37" i="4"/>
  <c r="A24" i="6"/>
  <c r="B56" i="4"/>
  <c r="A39" i="6" s="1"/>
  <c r="B68" i="4"/>
  <c r="A49" i="6" s="1"/>
  <c r="B62" i="4"/>
  <c r="A44" i="6" s="1"/>
  <c r="B50" i="4"/>
  <c r="A34" i="6" s="1"/>
  <c r="G74" i="4"/>
  <c r="G67" i="4"/>
  <c r="D61" i="4"/>
  <c r="B34" i="4"/>
  <c r="A21" i="6" s="1"/>
  <c r="B32" i="4"/>
  <c r="A19" i="6" s="1"/>
  <c r="B63" i="4"/>
  <c r="A45" i="6" s="1"/>
  <c r="G49" i="4"/>
  <c r="B69" i="4"/>
  <c r="A50" i="6" s="1"/>
  <c r="G61" i="4"/>
  <c r="B35" i="4"/>
  <c r="A22" i="6" s="1"/>
  <c r="B57" i="4"/>
  <c r="A40" i="6" s="1"/>
  <c r="B58" i="4"/>
  <c r="A41" i="6" s="1"/>
  <c r="B52" i="4"/>
  <c r="A36" i="6" s="1"/>
  <c r="G55" i="4"/>
  <c r="D67" i="4"/>
  <c r="G37" i="4"/>
  <c r="D43" i="4"/>
  <c r="B64" i="4"/>
  <c r="A46" i="6" s="1"/>
  <c r="G64" i="6"/>
  <c r="B71" i="4"/>
  <c r="A52" i="6" s="1"/>
  <c r="B59" i="4"/>
  <c r="A42" i="6" s="1"/>
  <c r="B70" i="4"/>
  <c r="A51" i="6" s="1"/>
  <c r="B65" i="4"/>
  <c r="A47" i="6" s="1"/>
  <c r="B33" i="4"/>
  <c r="A20" i="6" s="1"/>
  <c r="V10" i="5" l="1"/>
  <c r="AB10" i="5"/>
  <c r="V7" i="5"/>
  <c r="V6" i="5"/>
  <c r="F69" i="6"/>
  <c r="C69" i="6" s="1"/>
  <c r="AB6" i="5"/>
  <c r="X5" i="5"/>
  <c r="H64" i="6"/>
  <c r="B64" i="6"/>
  <c r="S5" i="5"/>
  <c r="R10" i="5" l="1"/>
  <c r="R7" i="5"/>
  <c r="X7" i="5"/>
  <c r="G67" i="6"/>
  <c r="H67" i="6" s="1"/>
  <c r="G68" i="6"/>
  <c r="H68" i="6" s="1"/>
  <c r="G66" i="6"/>
  <c r="H66" i="6" s="1"/>
  <c r="G65" i="6"/>
  <c r="H65" i="6" s="1"/>
  <c r="R6" i="5"/>
  <c r="D64" i="6"/>
  <c r="C64" i="6"/>
  <c r="S6" i="5"/>
  <c r="T5" i="5"/>
  <c r="X10" i="5" l="1"/>
  <c r="X6" i="5"/>
  <c r="G69" i="6" a="1"/>
  <c r="G69" i="6" s="1"/>
  <c r="H69" i="6" s="1"/>
  <c r="H70" i="6" s="1"/>
  <c r="D2" i="6" s="1"/>
  <c r="D65" i="6"/>
  <c r="C65" i="6"/>
  <c r="D68" i="6"/>
  <c r="C68" i="6"/>
  <c r="C66" i="6"/>
  <c r="D66" i="6"/>
  <c r="D67" i="6"/>
  <c r="C67" i="6"/>
  <c r="S10" i="5"/>
  <c r="T6"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<sst xmlns="http://schemas.openxmlformats.org/spreadsheetml/2006/main" count="22297" uniqueCount="15817">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</sst>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3" fillId="0" borderId="19" xfId="0" applyNumberFormat="1" applyFont="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8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40">
      <c r="A40" s="302"/>
      <c r="B40" s="141">
        <v>4.01</v>
      </c>
      <c r="C40" s="149" t="s">
        <v>1492</v>
      </c>
      <c r="D40" s="28" t="s">
        <v>2207</v>
      </c>
      <c r="E40" s="27" t="s">
        <v>2163</v>
      </c>
      <c r="F40" s="27" t="s">
        <v>2167</v>
      </c>
      <c r="G40" s="25"/>
    </row>
    <row r="41" spans="1:7" ht="40">
      <c r="A41" s="302"/>
      <c r="B41" s="141" t="s">
        <v>2194</v>
      </c>
      <c r="C41" s="149" t="s">
        <v>1492</v>
      </c>
      <c r="D41" s="28" t="s">
        <v>2206</v>
      </c>
      <c r="E41" s="27" t="s">
        <v>2197</v>
      </c>
      <c r="F41" s="27" t="s">
        <v>2195</v>
      </c>
      <c r="G41" s="25"/>
    </row>
    <row r="42" spans="1:7" ht="4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pageMargins left="0.70866141732283472" right="0.70866141732283472" top="0.74803149606299213" bottom="0.74803149606299213" header="0.31496062992125984" footer="0.31496062992125984"/>
  <pageSetup scale="2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9D3E2F-487B-49B1-9DDA-E5F126573724}"/>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D02F54-C17D-4DFB-9FE7-88A331AF8EB2}"/>
    </customSheetView>
  </customSheetViews>
  <phoneticPr fontId="10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0">
      <c r="A2" s="105" t="str">
        <f ca="1">OFFSET(L!$C$1,MATCH("Instructions"&amp;ADDRESS(ROW(),COLUMN(),4),L!$A:$A,0)-1,SL,,)</f>
        <v>始めに</v>
      </c>
      <c r="B2" s="100" t="s">
        <v>1270</v>
      </c>
    </row>
    <row r="3" spans="1:2" ht="150">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5">
      <c r="A5" s="106"/>
      <c r="B5" s="100"/>
    </row>
    <row r="6" spans="1:2" ht="30">
      <c r="A6" s="105" t="str">
        <f ca="1">OFFSET(L!$C$1,MATCH("Instructions"&amp;ADDRESS(ROW(),COLUMN(),4),L!$A:$A,0)-1,SL,,)</f>
        <v>会社情報の記入（8～22行）に関する解説。回答は英語(半角)で入力してください。</v>
      </c>
      <c r="B6" s="100" t="s">
        <v>1270</v>
      </c>
    </row>
    <row r="7" spans="1:2" ht="15">
      <c r="A7" s="237" t="str">
        <f ca="1">OFFSET(L!$C$1,MATCH("Instructions"&amp;ADDRESS(ROW(),COLUMN(),4),L!$A:$A,0)-1,SL,,)</f>
        <v xml:space="preserve">    注：(*)のある欄は回答必須項目です。</v>
      </c>
      <c r="B7" s="100"/>
    </row>
    <row r="8" spans="1:2" ht="30">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4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1270</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1270</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0">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2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35">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7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60">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45">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50">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20">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0">
      <c r="A58" s="102" t="str">
        <f ca="1">OFFSET(L!$C$1,MATCH("Instructions"&amp;ADDRESS(ROW(),COLUMN(),4),L!$A:$A,0)-1,SL,,)</f>
        <v>8.  製錬業者所在地：番地　－　製錬所の所在する番地を記入してください。この欄は任意記入欄です。</v>
      </c>
      <c r="B58" s="100" t="s">
        <v>1269</v>
      </c>
    </row>
    <row r="59" spans="1:2" ht="30">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5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2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8" sqref="C8"/>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60">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2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60"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60">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270">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20">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60">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65">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5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15">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60">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3"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AC14" sqref="AC1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70"/>
      <c r="G3" s="370"/>
      <c r="H3" s="370"/>
      <c r="I3" s="152"/>
      <c r="J3" s="138" t="s">
        <v>15733</v>
      </c>
      <c r="K3" s="36"/>
      <c r="L3" s="100"/>
      <c r="P3" s="45">
        <f>MATCH($D$3,LN,0)</f>
        <v>3</v>
      </c>
    </row>
    <row r="4" spans="1:34" ht="15">
      <c r="A4" s="34"/>
      <c r="B4" s="366" t="str">
        <f ca="1">OFFSET(L!$C$1,MATCH("Declaration"&amp;ADDRESS(ROW(),COLUMN(),4),L!$A:$A,0)-1,SL,,)</f>
        <v>この文書は製品に使用された錫、タンタル、タングステン、金の調達先情報を収集することを目的としています。</v>
      </c>
      <c r="C4" s="366"/>
      <c r="D4" s="366"/>
      <c r="E4" s="366"/>
      <c r="F4" s="366"/>
      <c r="G4" s="366"/>
      <c r="H4" s="366"/>
      <c r="I4" s="371" t="str">
        <f ca="1">OFFSET(L!$C$1,MATCH("Declaration"&amp;ADDRESS(ROW(),COLUMN(),4),L!$A:$A,0)-1,SL,,)</f>
        <v>利用規約へのリンク</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必須項目は（*）で表示。各質問の回答方法については、「指示」タブを参照してください。</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会社情報</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申告範囲の説明：</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上記の申告範囲にもとづいて、以下の1～8の質問にお答えください</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 (*)</v>
      </c>
      <c r="C31" s="10"/>
      <c r="D31" s="335" t="str">
        <f ca="1">D25</f>
        <v>回答</v>
      </c>
      <c r="E31" s="335"/>
      <c r="F31" s="18"/>
      <c r="G31" s="44" t="str">
        <f ca="1">G25</f>
        <v>備考</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 (*)</v>
      </c>
      <c r="C37" s="10"/>
      <c r="D37" s="335" t="str">
        <f ca="1">D25</f>
        <v>回答</v>
      </c>
      <c r="E37" s="335"/>
      <c r="F37" s="18"/>
      <c r="G37" s="44" t="str">
        <f ca="1">G25</f>
        <v>備考</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 (*)</v>
      </c>
      <c r="C43" s="10"/>
      <c r="D43" s="335" t="str">
        <f ca="1">D25</f>
        <v>回答</v>
      </c>
      <c r="E43" s="335"/>
      <c r="F43" s="18"/>
      <c r="G43" s="44" t="str">
        <f ca="1">G25</f>
        <v>備考</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 (*)</v>
      </c>
      <c r="C49" s="10"/>
      <c r="D49" s="335" t="str">
        <f ca="1">D25</f>
        <v>回答</v>
      </c>
      <c r="E49" s="335"/>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 (*)</v>
      </c>
      <c r="C55" s="10"/>
      <c r="D55" s="335" t="str">
        <f ca="1">D25</f>
        <v>回答</v>
      </c>
      <c r="E55" s="335"/>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 (*)</v>
      </c>
      <c r="C61" s="10"/>
      <c r="D61" s="335" t="str">
        <f ca="1">D25</f>
        <v>回答</v>
      </c>
      <c r="E61" s="335"/>
      <c r="F61" s="18"/>
      <c r="G61" s="44" t="str">
        <f ca="1">G25</f>
        <v>備考</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 (*)</v>
      </c>
      <c r="C67" s="10"/>
      <c r="D67" s="335" t="str">
        <f ca="1">D25</f>
        <v>回答</v>
      </c>
      <c r="E67" s="335"/>
      <c r="F67" s="18"/>
      <c r="G67" s="44" t="str">
        <f ca="1">G25</f>
        <v>備考</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20" sqref="A2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20" customHeight="1">
      <c r="A5" s="262"/>
      <c r="B5" s="182"/>
      <c r="C5" s="186"/>
      <c r="D5" s="230"/>
      <c r="E5" s="182"/>
      <c r="F5" s="182"/>
      <c r="G5" s="182"/>
      <c r="H5" s="183"/>
      <c r="I5" s="184"/>
      <c r="J5" s="184"/>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
      </c>
    </row>
    <row r="6" spans="1:34" s="227" customFormat="1" ht="20" customHeight="1">
      <c r="A6" s="262"/>
      <c r="B6" s="182"/>
      <c r="C6" s="186"/>
      <c r="D6" s="230"/>
      <c r="E6" s="182"/>
      <c r="F6" s="182"/>
      <c r="G6" s="182"/>
      <c r="H6" s="183"/>
      <c r="I6" s="184"/>
      <c r="J6" s="184"/>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
      </c>
    </row>
    <row r="7" spans="1:34" s="227" customFormat="1" ht="20" customHeight="1">
      <c r="A7" s="399"/>
      <c r="B7" s="182"/>
      <c r="C7" s="186"/>
      <c r="D7" s="230"/>
      <c r="E7" s="182"/>
      <c r="F7" s="182"/>
      <c r="G7" s="182"/>
      <c r="H7" s="183"/>
      <c r="I7" s="184"/>
      <c r="J7" s="184"/>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
      </c>
    </row>
    <row r="8" spans="1:34" s="227" customFormat="1" ht="20" customHeight="1">
      <c r="A8" s="262"/>
      <c r="B8" s="182"/>
      <c r="C8" s="186"/>
      <c r="D8" s="230"/>
      <c r="E8" s="182"/>
      <c r="F8" s="182"/>
      <c r="G8" s="182"/>
      <c r="H8" s="183"/>
      <c r="I8" s="184"/>
      <c r="J8" s="184"/>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
      </c>
    </row>
    <row r="9" spans="1:34" s="227" customFormat="1" ht="20"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
      </c>
    </row>
    <row r="10" spans="1:34" s="227" customFormat="1" ht="20"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0"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B176593-CEAF-4344-973F-C55616A22CCB}"/>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41">
      <c r="A4" s="90" t="str">
        <f ca="1">Declaration!B8</f>
        <v>会社名(*):</v>
      </c>
      <c r="B4" s="89">
        <f>Declaration!D8</f>
        <v>0</v>
      </c>
      <c r="C4" s="89" t="str">
        <f t="shared" ref="C4" ca="1" si="0">IF(H4=1,J4,I4)</f>
        <v>「申告」タブのD8セルに御社名を記入してください</v>
      </c>
      <c r="D4" s="95" t="str">
        <f>IF(H4=1,"Click here to enter Company Name","")</f>
        <v>Click here to enter Company Name</v>
      </c>
      <c r="E4" s="20" t="s">
        <v>1273</v>
      </c>
      <c r="F4" s="93">
        <v>1</v>
      </c>
      <c r="G4" s="70">
        <f t="shared" ref="G4" si="1">IF(B4=0,1,0)</f>
        <v>1</v>
      </c>
      <c r="H4" s="71">
        <f>F4*G4</f>
        <v>1</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f>Declaration!D9</f>
        <v>0</v>
      </c>
      <c r="C5" s="89" t="str">
        <f ca="1">IF(H5=1,J5,I5)</f>
        <v>「申告」タブのD9セルで申告範囲を選択してください</v>
      </c>
      <c r="D5" s="95" t="str">
        <f>IF(H5=1,"Click here to enter Declaration Scope","")</f>
        <v>Click here to enter Declaration Scope</v>
      </c>
      <c r="E5" s="20" t="s">
        <v>1273</v>
      </c>
      <c r="F5" s="93">
        <v>1</v>
      </c>
      <c r="G5" s="70">
        <f>IF(B5=0,1,0)</f>
        <v>1</v>
      </c>
      <c r="H5" s="71">
        <f t="shared" ref="H5" si="2">F5*G5</f>
        <v>1</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f>Declaration!D15</f>
        <v>0</v>
      </c>
      <c r="C7" s="89" t="str">
        <f ca="1">IF(H7=1,J7,I7)</f>
        <v>「申告」タブのD15セルに連絡先担当者名を記入してください</v>
      </c>
      <c r="D7" s="95" t="str">
        <f>IF(H7=1,"Click here to enter Contact Name","")</f>
        <v>Click here to enter Contact Name</v>
      </c>
      <c r="E7" s="20" t="s">
        <v>1273</v>
      </c>
      <c r="F7" s="93">
        <v>1</v>
      </c>
      <c r="G7" s="70">
        <f>IF(B7=0,1,0)</f>
        <v>1</v>
      </c>
      <c r="H7" s="71">
        <f t="shared" si="3"/>
        <v>1</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f>Declaration!D16</f>
        <v>0</v>
      </c>
      <c r="C8" s="89" t="str">
        <f ca="1">IF(H8=1,J8,I8)</f>
        <v>「申告」タブのD16セルに連絡先担当者の有効な電子メールを記入してください</v>
      </c>
      <c r="D8" s="95" t="str">
        <f>IF(H8=1,"Click here to enter Email-Contact","")</f>
        <v>Click here to enter Email-Contact</v>
      </c>
      <c r="E8" s="20" t="s">
        <v>1273</v>
      </c>
      <c r="F8" s="93">
        <v>1</v>
      </c>
      <c r="G8" s="70">
        <f>IF(ISNUMBER(SEARCH("@",B8)),0,1)</f>
        <v>1</v>
      </c>
      <c r="H8" s="71">
        <f t="shared" si="3"/>
        <v>1</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f>Declaration!D17</f>
        <v>0</v>
      </c>
      <c r="C9" s="89" t="str">
        <f ca="1">IF(H9=1,J9,I9)</f>
        <v>「申告」タブのD17セルに連絡先担当者の電話番号を記入してください</v>
      </c>
      <c r="D9" s="95" t="str">
        <f>IF(H9=1,"Click here to enter Phone-Contact","")</f>
        <v>Click here to enter Phone-Contact</v>
      </c>
      <c r="E9" s="20" t="s">
        <v>1273</v>
      </c>
      <c r="F9" s="93">
        <v>1</v>
      </c>
      <c r="G9" s="70">
        <f>IF(B9=0,1,0)</f>
        <v>1</v>
      </c>
      <c r="H9" s="71">
        <f t="shared" si="3"/>
        <v>1</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f>Declaration!D18</f>
        <v>0</v>
      </c>
      <c r="C10" s="89" t="str">
        <f t="shared" ref="C10" ca="1" si="4">IF(H10=1,J10,I10)</f>
        <v>「申告」タブのD18セルに会社から正式に認められた代表者の連絡先担当者名を記入してください</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f>Declaration!D20</f>
        <v>0</v>
      </c>
      <c r="C11" s="89" t="str">
        <f ca="1">IF(H11=1,J11,I11)</f>
        <v>「申告」タブのD20セルに会社から正式に認められた代表者の有効な電子メールを記入してください</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0</v>
      </c>
      <c r="C12" s="89" t="str">
        <f ca="1">IF(H12=1,J12,I12)</f>
        <v>「申告」タブのD22セルに書式への記入日を記入してください</v>
      </c>
      <c r="D12" s="95" t="str">
        <f>IF(H12=1,"Click here to enter Date of Completion","")</f>
        <v>Click here to enter Date of Completion</v>
      </c>
      <c r="E12" s="20" t="s">
        <v>1273</v>
      </c>
      <c r="F12" s="93">
        <v>1</v>
      </c>
      <c r="G12" s="70">
        <f>IF(B12=0,1,0)</f>
        <v>1</v>
      </c>
      <c r="H12" s="71">
        <f t="shared" si="3"/>
        <v>1</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783</v>
      </c>
      <c r="F13" s="93"/>
      <c r="H13" s="19">
        <f t="shared" si="3"/>
        <v>0</v>
      </c>
    </row>
    <row r="14" spans="1:10" ht="27.5">
      <c r="A14" s="90" t="str">
        <f ca="1">Declaration!B26</f>
        <v>タンタル(*)</v>
      </c>
      <c r="B14" s="89">
        <f>Declaration!D26</f>
        <v>0</v>
      </c>
      <c r="C14" s="89" t="str">
        <f ca="1">IF(H14=1,J14,I14)</f>
        <v>タンタルが御社製品に意図的に付加された場合は「申告」タブのD26セルに申告してください</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f>Declaration!D27</f>
        <v>0</v>
      </c>
      <c r="C15" s="89" t="str">
        <f ca="1">IF(H15=1,J15,I15)</f>
        <v>錫が御社製品に意図的に付加された場合は「申告」タブのD27セルに申告してください</v>
      </c>
      <c r="D15" s="95" t="str">
        <f>IF(H15=1,"Click here to answer question 1 for Tin","")</f>
        <v>Click here to answer question 1 for Tin</v>
      </c>
      <c r="E15" s="20" t="s">
        <v>780</v>
      </c>
      <c r="F15" s="93">
        <v>1</v>
      </c>
      <c r="G15" s="70">
        <f>IF(B15=0,1,0)</f>
        <v>1</v>
      </c>
      <c r="H15" s="71">
        <f t="shared" si="3"/>
        <v>1</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f>Declaration!D28</f>
        <v>0</v>
      </c>
      <c r="C16" s="89" t="str">
        <f ca="1">IF(H16=1,J16,I16)</f>
        <v>金が御社製品に意図的に付加された場合は「申告」タブのD28セルに申告してください</v>
      </c>
      <c r="D16" s="95" t="str">
        <f>IF(H16=1,"Click here to answer question 1 for Gold","")</f>
        <v>Click here to answer question 1 for Gold</v>
      </c>
      <c r="E16" s="20" t="s">
        <v>780</v>
      </c>
      <c r="F16" s="93">
        <v>1</v>
      </c>
      <c r="G16" s="70">
        <f>IF(B16=0,1,0)</f>
        <v>1</v>
      </c>
      <c r="H16" s="71">
        <f t="shared" si="3"/>
        <v>1</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f>Declaration!D29</f>
        <v>0</v>
      </c>
      <c r="C17" s="89" t="str">
        <f ca="1">IF(H17=1,J17,I17)</f>
        <v>タングステンが御社製品に意図的に付加された場合は「申告」タブのD29セルに申告してください</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 (*)</v>
      </c>
      <c r="B18" s="92"/>
      <c r="C18" s="92"/>
      <c r="D18" s="96"/>
      <c r="E18" s="20" t="s">
        <v>781</v>
      </c>
      <c r="F18" s="93"/>
      <c r="J18" s="148"/>
    </row>
    <row r="19" spans="1:10" ht="41">
      <c r="A19" s="90" t="str">
        <f ca="1">Declaration!B32</f>
        <v>タンタル(*)</v>
      </c>
      <c r="B19" s="89">
        <f>IF($B$14="Yes",Declaration!D32,0)</f>
        <v>0</v>
      </c>
      <c r="C19" s="89" t="str">
        <f ca="1">IF(H19=1,J19,I19)</f>
        <v>タンタルが御社製品の生産に必要であり申告された完成品に含有されている場合は、「申告」タブのD32セルに申告してください</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錫が御社製品の生産に必要であり申告された完成品に含有されている場合は、「申告」タブのD33セルに申告してください</v>
      </c>
      <c r="D20" s="97" t="str">
        <f>IF(H20=1,"Click here to answer question 2 for Tin","")</f>
        <v>Click here to answer question 2 for Tin</v>
      </c>
      <c r="E20" s="20" t="s">
        <v>780</v>
      </c>
      <c r="F20" s="94">
        <f>IF(B$15="No",0,1)</f>
        <v>1</v>
      </c>
      <c r="G20" s="70">
        <f>IF(B20=0,1,0)</f>
        <v>1</v>
      </c>
      <c r="H20" s="71">
        <f>F20*G20</f>
        <v>1</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金が御社製品の生産に必要であり申告された完成品に含有されている場合は、「申告」タブのD34セルに申告してください</v>
      </c>
      <c r="D21" s="97" t="str">
        <f>IF(H21=1,"Click here to answer question 2 for Gold","")</f>
        <v>Click here to answer question 2 for Gold</v>
      </c>
      <c r="E21" s="20" t="s">
        <v>780</v>
      </c>
      <c r="F21" s="94">
        <f>IF(B$16="No",0,1)</f>
        <v>1</v>
      </c>
      <c r="G21" s="70">
        <f>IF(B21=0,1,0)</f>
        <v>1</v>
      </c>
      <c r="H21" s="71">
        <f>F21*G21</f>
        <v>1</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タングステンが御社製品の生産に必要であり申告された完成品に含有されている場合は、「申告」タブのD35セルに申告してください</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780</v>
      </c>
      <c r="F23" s="93"/>
      <c r="J23" s="148"/>
    </row>
    <row r="24" spans="1:10" ht="41">
      <c r="A24" s="90" t="str">
        <f ca="1">Declaration!B38</f>
        <v>タンタル(*)</v>
      </c>
      <c r="B24" s="89">
        <f>IF(AND($B$14="Yes",$B$19="Yes"),Declaration!D38,0)</f>
        <v>0</v>
      </c>
      <c r="C24" s="89" t="str">
        <f ca="1">IF(H24=1,J24,I24)</f>
        <v>本調査回答で申告された製品範囲内で使用されるタンタルがDRCまたは隣接国を原産とする場合は、「申告」タブのD38セルに申告してください</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本調査回答で申告された製品範囲内で使用される錫がDRCまたは隣接国を原産とする場合は、「申告」タブのD39セルに申告してください</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本調査回答で申告された製品範囲内で使用される金がDRCまたは隣接国を原産とする場合は、「申告」タブのD40セルに申告してください</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本調査回答で申告された製品範囲内で使用されるタングステンがDRCまたは隣接国を原産とする場合は、「申告」タブのD41セルに申告してください</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5" customHeight="1">
      <c r="A29" s="90" t="str">
        <f ca="1">Declaration!B44</f>
        <v>タンタル(*)</v>
      </c>
      <c r="B29" s="89">
        <f>IF(AND($B$14="Yes",$B$19="Yes"),Declaration!D44,0)</f>
        <v>0</v>
      </c>
      <c r="C29" s="89" t="str">
        <f ca="1">IF(H29=1,J29,I29)</f>
        <v>本調査回答で申告された製品範囲内で使用されるタンタルが紛争地域及び高リスクエリアを原産とする場合は、「申告」タブのD44セルに申告してください</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本調査回答で申告された製品範囲内で使用される錫が紛争地域及び高リスクエリアを原産とする場合は、「申告」タブのD45セルに申告してください</v>
      </c>
      <c r="D30" s="260" t="str">
        <f>IF(H30=1,"Click here to answer question 4 for Tin","")</f>
        <v>Click here to answer question 4 for Tin</v>
      </c>
      <c r="E30" s="20"/>
      <c r="F30" s="94">
        <f>F25</f>
        <v>1</v>
      </c>
      <c r="G30" s="70">
        <f>IF(B30=0,1,0)</f>
        <v>1</v>
      </c>
      <c r="H30" s="71">
        <f>F30*G30</f>
        <v>1</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本調査回答で申告された製品範囲内で使用される金が紛争地域及び高リスクエリアを原産とする場合は、「申告」タブのD46セルに申告してください</v>
      </c>
      <c r="D31" s="260" t="str">
        <f>IF(H31=1,"Click here to answer question 4 for Gold","")</f>
        <v>Click here to answer question 4 for Gold</v>
      </c>
      <c r="E31" s="20"/>
      <c r="F31" s="94">
        <f>F26</f>
        <v>1</v>
      </c>
      <c r="G31" s="70">
        <f>IF(B31=0,1,0)</f>
        <v>1</v>
      </c>
      <c r="H31" s="71">
        <f>F31*G31</f>
        <v>1</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本調査回答で申告された製品範囲内で使用されるタングステンが紛争地域及び高リスクエリアを原産とする場合は、「申告」タブのD47セルに申告してください</v>
      </c>
      <c r="D32" s="260" t="str">
        <f>IF(H32=1,"Click here to answer question 4 for Tungsten","")</f>
        <v>Click here to answer question 4 for Tungsten</v>
      </c>
      <c r="E32" s="20"/>
      <c r="F32" s="94">
        <f>F27</f>
        <v>1</v>
      </c>
      <c r="G32" s="70">
        <f>IF(B32=0,1,0)</f>
        <v>1</v>
      </c>
      <c r="H32" s="71">
        <f>F32*G32</f>
        <v>1</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 (*)</v>
      </c>
      <c r="B33" s="92"/>
      <c r="C33" s="92"/>
      <c r="D33" s="96"/>
      <c r="E33" s="20" t="s">
        <v>1273</v>
      </c>
      <c r="F33" s="93"/>
      <c r="J33" s="148"/>
    </row>
    <row r="34" spans="1:10" ht="41">
      <c r="A34" s="90" t="str">
        <f ca="1">Declaration!B50</f>
        <v>タンタル(*)</v>
      </c>
      <c r="B34" s="89">
        <f>IF(AND($B$14="Yes",$B$19="Yes"),Declaration!D50,0)</f>
        <v>0</v>
      </c>
      <c r="C34" s="89" t="str">
        <f ca="1">IF(H34=1,J34,I34)</f>
        <v>本調査回答で申告された製品範囲内で使用されるタンタルが100％再生利用品又はスクラップ起源から調達されている場合は、「申告」タブのD44セルに申告してください</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本調査回答で申告された製品範囲内で使用される錫が100％再生利用品又はスクラップ起源から調達されている場合は、「申告」タブのD45セルに申告してください</v>
      </c>
      <c r="D35" s="260" t="str">
        <f>IF(H35=1,"Click here to answer question 5 for Tin","")</f>
        <v>Click here to answer question 5 for Tin</v>
      </c>
      <c r="E35" s="20" t="s">
        <v>1273</v>
      </c>
      <c r="F35" s="94">
        <f>F25</f>
        <v>1</v>
      </c>
      <c r="G35" s="70">
        <f>IF(B35=0,1,0)</f>
        <v>1</v>
      </c>
      <c r="H35" s="71">
        <f>F35*G35</f>
        <v>1</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本調査回答で申告された製品範囲内で使用される金が100％再生利用品又はスクラップ起源から調達されている場合は、「申告」タブのD46セルに申告してください</v>
      </c>
      <c r="D36" s="260" t="str">
        <f>IF(H36=1,"Click here to answer question 5 for Gold","")</f>
        <v>Click here to answer question 5 for Gold</v>
      </c>
      <c r="E36" s="20" t="s">
        <v>1273</v>
      </c>
      <c r="F36" s="94">
        <f>F26</f>
        <v>1</v>
      </c>
      <c r="G36" s="70">
        <f>IF(B36=0,1,0)</f>
        <v>1</v>
      </c>
      <c r="H36" s="71">
        <f>F36*G36</f>
        <v>1</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本調査回答で申告された製品範囲内で使用されるタングステンが100％再生利用品又はスクラップ起源から調達されている場合は、「申告」タブのD47セルに申告してください</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 (*)</v>
      </c>
      <c r="B38" s="92"/>
      <c r="C38" s="92"/>
      <c r="D38" s="96"/>
      <c r="E38" s="20" t="s">
        <v>780</v>
      </c>
      <c r="F38" s="93"/>
    </row>
    <row r="39" spans="1:10" ht="27.5">
      <c r="A39" s="90" t="str">
        <f ca="1">Declaration!B56</f>
        <v>タンタル(*)</v>
      </c>
      <c r="B39" s="268">
        <f>IF(AND($B$14="Yes",$B$19="Yes"),Declaration!D56,0)</f>
        <v>0</v>
      </c>
      <c r="C39" s="89" t="str">
        <f ca="1">IF(H39=1,J39,I39)</f>
        <v>サプライヤーの精錬業者情報の完全性を割合（%）で「申告」タブのD50セルに記入してください</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サプライヤーの精錬業者情報の完全性を割合（%）で「申告」タブのD51セルに記入してください</v>
      </c>
      <c r="D40" s="261" t="str">
        <f>IF(H40=1,"Click here to answer question 6 for Tin","")</f>
        <v>Click here to answer question 6 for Tin</v>
      </c>
      <c r="E40" s="20" t="s">
        <v>779</v>
      </c>
      <c r="F40" s="94">
        <f>F25</f>
        <v>1</v>
      </c>
      <c r="G40" s="70">
        <f>IF(B40=0,1,0)</f>
        <v>1</v>
      </c>
      <c r="H40" s="71">
        <f>F40*G40</f>
        <v>1</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サプライヤーの精錬業者情報の完全性を割合（%）で「申告」タブのD52セルに記入してください</v>
      </c>
      <c r="D41" s="261" t="str">
        <f>IF(H41=1,"Click here to answer question 6 for Gold","")</f>
        <v>Click here to answer question 6 for Gold</v>
      </c>
      <c r="E41" s="20" t="s">
        <v>779</v>
      </c>
      <c r="F41" s="94">
        <f>F26</f>
        <v>1</v>
      </c>
      <c r="G41" s="70">
        <f>IF(B41=0,1,0)</f>
        <v>1</v>
      </c>
      <c r="H41" s="71">
        <f>F41*G41</f>
        <v>1</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サプライヤーの精錬業者情報の完全性を割合（%）で「申告」タブのD53セルに記入してください</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 (*)</v>
      </c>
      <c r="B43" s="92"/>
      <c r="C43" s="92"/>
      <c r="D43" s="96"/>
      <c r="E43" s="20" t="s">
        <v>781</v>
      </c>
      <c r="F43" s="93"/>
    </row>
    <row r="44" spans="1:10" ht="54.5">
      <c r="A44" s="90" t="str">
        <f ca="1">Declaration!B62</f>
        <v>タンタル(*)</v>
      </c>
      <c r="B44" s="89">
        <f>IF(AND($B$14="Yes",$B$19="Yes"),Declaration!D62,0)</f>
        <v>0</v>
      </c>
      <c r="C44" s="89" t="str">
        <f ca="1">IF(H44=1,J44,I44)</f>
        <v>全ての精錬業者名が申告された製品範囲に基づき本調査回答で提供された場合は、「申告」タブのD56セルに申告してください</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全ての精錬業者名が申告された製品範囲に基づき本調査回答で提供された場合は、「申告」タブのD57セルに申告してください</v>
      </c>
      <c r="D45" s="260" t="str">
        <f>IF(H45=1,"Click here to answer question 7 for Tin","")</f>
        <v>Click here to answer question 7 for Tin</v>
      </c>
      <c r="E45" s="20" t="s">
        <v>1269</v>
      </c>
      <c r="F45" s="94">
        <f>F25</f>
        <v>1</v>
      </c>
      <c r="G45" s="70">
        <f>IF(B45=0,1,0)</f>
        <v>1</v>
      </c>
      <c r="H45" s="71">
        <f>F45*G45</f>
        <v>1</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全ての精錬業者名が申告された製品範囲に基づき本調査回答で提供された場合は、「申告」タブのD58セルに申告してください</v>
      </c>
      <c r="D46" s="260" t="str">
        <f>IF(H46=1,"Click here to answer question 7 for Gold","")</f>
        <v>Click here to answer question 7 for Gold</v>
      </c>
      <c r="E46" s="20" t="s">
        <v>1269</v>
      </c>
      <c r="F46" s="94">
        <f>F26</f>
        <v>1</v>
      </c>
      <c r="G46" s="70">
        <f>IF(B46=0,1,0)</f>
        <v>1</v>
      </c>
      <c r="H46" s="71">
        <f>F46*G46</f>
        <v>1</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全ての精錬業者名が申告された製品範囲に基づき本調査回答で提供された場合は、「申告」タブのD59セルに申告してください</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 (*)</v>
      </c>
      <c r="B48" s="92"/>
      <c r="C48" s="92"/>
      <c r="D48" s="96"/>
      <c r="E48" s="20" t="s">
        <v>782</v>
      </c>
      <c r="F48" s="93"/>
    </row>
    <row r="49" spans="1:10" ht="41">
      <c r="A49" s="90" t="str">
        <f ca="1">Declaration!B68</f>
        <v>タンタル(*)</v>
      </c>
      <c r="B49" s="89">
        <f>IF(AND($B$14="Yes",$B$19="Yes"),Declaration!D68,0)</f>
        <v>0</v>
      </c>
      <c r="C49" s="89" t="str">
        <f ca="1">IF(H49=1,J49,I49)</f>
        <v>全ての該当するタンタル精錬業者情報が提供された場合は、「申告」タブのD62セルに申告してください</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全ての該当する錫精錬業者情報が提供された場合は、「申告」タブのD63セルに申告してください</v>
      </c>
      <c r="D50" s="261" t="str">
        <f>IF(H50=1,"Click here to answer question 8 for Tin","")</f>
        <v>Click here to answer question 8 for Tin</v>
      </c>
      <c r="E50" s="20" t="s">
        <v>780</v>
      </c>
      <c r="F50" s="94">
        <f>F25</f>
        <v>1</v>
      </c>
      <c r="G50" s="70">
        <f>IF(B50=0,1,0)</f>
        <v>1</v>
      </c>
      <c r="H50" s="71">
        <f>F50*G50</f>
        <v>1</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全ての該当する金精錬業者情報が提供された場合は、「申告」タブのD64セルに申告してください</v>
      </c>
      <c r="D51" s="261" t="str">
        <f>IF(H51=1,"Click here to answer question 8 for Gold","")</f>
        <v>Click here to answer question 8 for Gold</v>
      </c>
      <c r="E51" s="20" t="s">
        <v>780</v>
      </c>
      <c r="F51" s="94">
        <f>F26</f>
        <v>1</v>
      </c>
      <c r="G51" s="70">
        <f>IF(B51=0,1,0)</f>
        <v>1</v>
      </c>
      <c r="H51" s="71">
        <f>F51*G51</f>
        <v>1</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全ての該当するタングステン精錬業者情報が提供された場合は、「申告」タブのD65セルに申告してください</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428</v>
      </c>
      <c r="F53" s="93"/>
      <c r="G53" s="93"/>
      <c r="H53" s="93"/>
    </row>
    <row r="54" spans="1:10" ht="41">
      <c r="A54" s="89" t="str">
        <f ca="1">Declaration!B75</f>
        <v>A. 責任ある鉱物調達方針を確定しましたか？ (*)</v>
      </c>
      <c r="B54" s="89">
        <f>Declaration!D75</f>
        <v>0</v>
      </c>
      <c r="C54" s="89" t="str">
        <f t="shared" ref="C54:C60" ca="1" si="10">IF(H54=1,J54,I54)</f>
        <v>貴社に責任ある鉱物調達方針がある場合は、「申告」タブのD75セルに回答してください</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f>Declaration!D77</f>
        <v>0</v>
      </c>
      <c r="C55" s="89" t="str">
        <f t="shared" ca="1" si="10"/>
        <v>貴社の責任ある鉱物調達方針を御社ウェブサイトから入手できる場合は、「申告」タブのD77セルに回答してください</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3</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54">
      <c r="A57" s="89" t="str">
        <f ca="1">Declaration!B79</f>
        <v>C.  貴社は直接サプライヤーに対し、独立民間監査会社の監査プログラムによりデュー・デリジェンス業務が認証された製錬業者から3TGを調達することを要求していますか？  (*)</v>
      </c>
      <c r="B57" s="89">
        <f>Declaration!D79</f>
        <v>0</v>
      </c>
      <c r="C57" s="89" t="str">
        <f t="shared" ca="1" si="10"/>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c r="D57" s="95" t="str">
        <f>IF(H57=1,"Click here to answer question (C)","")</f>
        <v>Click here to answer question (C)</v>
      </c>
      <c r="E57" s="20" t="s">
        <v>1273</v>
      </c>
      <c r="F57" s="94">
        <f>F$54</f>
        <v>1</v>
      </c>
      <c r="G57" s="70">
        <f>IF(B57=0,1,0)</f>
        <v>1</v>
      </c>
      <c r="H57" s="71">
        <f t="shared" si="11"/>
        <v>1</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 (*)</v>
      </c>
      <c r="B58" s="89">
        <f>Declaration!D81</f>
        <v>0</v>
      </c>
      <c r="C58" s="89" t="str">
        <f t="shared" ca="1" si="10"/>
        <v>貴社が責任ある調達に関するデュー・デリジェンス対策を実施している場合は、「申告」タブのD81セルに回答してください</v>
      </c>
      <c r="D58" s="95" t="str">
        <f>IF(H58=1,"Click here to answer question (D)","")</f>
        <v>Click here to answer question (D)</v>
      </c>
      <c r="E58" s="20" t="s">
        <v>1273</v>
      </c>
      <c r="F58" s="94">
        <f>F$54</f>
        <v>1</v>
      </c>
      <c r="G58" s="70">
        <f>IF(B58=0,1,0)</f>
        <v>1</v>
      </c>
      <c r="H58" s="71">
        <f t="shared" si="11"/>
        <v>1</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 (*)</v>
      </c>
      <c r="B59" s="89">
        <f>Declaration!D83</f>
        <v>0</v>
      </c>
      <c r="C59" s="89" t="str">
        <f t="shared" ca="1" si="10"/>
        <v>貴社がサプライヤーに対し、この紛争鉱物報告テンプレートに記入するよう要請する場合は、「申告」タブのD83セルに回答してください</v>
      </c>
      <c r="D59" s="95" t="str">
        <f>IF(H59=1,"Click here to answer question (E)","")</f>
        <v>Click here to answer question (E)</v>
      </c>
      <c r="E59" s="20" t="s">
        <v>1273</v>
      </c>
      <c r="F59" s="94">
        <f>F$54</f>
        <v>1</v>
      </c>
      <c r="G59" s="70">
        <f>IF(B59=0,1,0)</f>
        <v>1</v>
      </c>
      <c r="H59" s="71">
        <f t="shared" si="11"/>
        <v>1</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 (*)</v>
      </c>
      <c r="B60" s="89">
        <f>Declaration!D85</f>
        <v>0</v>
      </c>
      <c r="C60" s="89" t="str">
        <f t="shared" ca="1" si="10"/>
        <v>サプライヤーからの回答を御社の期待と照合させて検証する場合には、「申告」タブのD85セルに回答してください</v>
      </c>
      <c r="D60" s="95" t="str">
        <f>IF(H60=1,"Click here to answer question (F)","")</f>
        <v>Click here to answer question (F)</v>
      </c>
      <c r="E60" s="20" t="s">
        <v>1273</v>
      </c>
      <c r="F60" s="94">
        <f>F$54</f>
        <v>1</v>
      </c>
      <c r="G60" s="70">
        <f>IF(B60=0,1,0)</f>
        <v>1</v>
      </c>
      <c r="H60" s="71">
        <f t="shared" si="11"/>
        <v>1</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 (*)</v>
      </c>
      <c r="B62" s="89">
        <f>Declaration!D87</f>
        <v>0</v>
      </c>
      <c r="C62" s="89" t="str">
        <f t="shared" ref="C62:C68" ca="1" si="13">IF(H62=1,J62,I62)</f>
        <v>貴社の検証プロセスが是正措置の管理を含む場合は、「申告」タブのD87セルに回答してください</v>
      </c>
      <c r="D62" s="95" t="str">
        <f>IF(H62=1,"Click here to answer question (G)","")</f>
        <v>Click here to answer question (G)</v>
      </c>
      <c r="E62" s="20" t="s">
        <v>1273</v>
      </c>
      <c r="F62" s="94">
        <f>F$54</f>
        <v>1</v>
      </c>
      <c r="G62" s="70">
        <f>IF(B62=0,1,0)</f>
        <v>1</v>
      </c>
      <c r="H62" s="71">
        <f t="shared" ref="H62:H69" si="14">F62*G62</f>
        <v>1</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 (*)</v>
      </c>
      <c r="B63" s="89">
        <f>Declaration!D89</f>
        <v>0</v>
      </c>
      <c r="C63" s="89" t="str">
        <f t="shared" ca="1" si="13"/>
        <v>貴社がSECの開示義務、EU規則、またはその両方の対象となっている場合は、「申告」タブのD89セルに回答してください</v>
      </c>
      <c r="D63" s="95" t="str">
        <f>IF(H63=1,"Click here to answer question (H)","")</f>
        <v>Click here to answer question (H)</v>
      </c>
      <c r="E63" s="20" t="s">
        <v>1273</v>
      </c>
      <c r="F63" s="94">
        <f>F$54</f>
        <v>1</v>
      </c>
      <c r="G63" s="70">
        <f>IF(B63=0,1,0)</f>
        <v>1</v>
      </c>
      <c r="H63" s="71">
        <f t="shared" si="14"/>
        <v>1</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1266</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14996</v>
      </c>
      <c r="B65" s="89"/>
      <c r="C65" s="89" t="str">
        <f t="shared" ca="1" si="13"/>
        <v>サプライチェーンに鉱物を寄与しているタンタル精錬業者のリストを、「精錬業者リスト」タブに記入してください</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1</v>
      </c>
      <c r="L65" s="19" t="e">
        <f ca="1">OFFSET(L!$C$1,MATCH("Checker"&amp;ADDRESS(ROW(),COLUMN(),4),L!$A:$A,0)-1,SL,,)</f>
        <v>#N/A</v>
      </c>
    </row>
    <row r="66" spans="1:12" ht="41">
      <c r="A66" s="89" t="s">
        <v>1806</v>
      </c>
      <c r="B66" s="89"/>
      <c r="C66" s="89" t="str">
        <f t="shared" ca="1" si="13"/>
        <v>サプライチェーンに鉱物を寄与している錫精錬業者のリストを、「精錬業者リスト」タブに記入してください</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1</v>
      </c>
      <c r="L66" s="19" t="e">
        <f ca="1">OFFSET(L!$C$1,MATCH("Checker"&amp;ADDRESS(ROW(),COLUMN(),4),L!$A:$A,0)-1,SL,,)</f>
        <v>#N/A</v>
      </c>
    </row>
    <row r="67" spans="1:12" ht="41">
      <c r="A67" s="89" t="s">
        <v>1807</v>
      </c>
      <c r="B67" s="89"/>
      <c r="C67" s="89" t="str">
        <f t="shared" ca="1" si="13"/>
        <v>サプライチェーンに鉱物を寄与している金精錬業者のリストを、「精錬業者リスト」タブに記入してください</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1</v>
      </c>
      <c r="L67" s="19" t="e">
        <f ca="1">OFFSET(L!$C$1,MATCH("Checker"&amp;ADDRESS(ROW(),COLUMN(),4),L!$A:$A,0)-1,SL,,)</f>
        <v>#N/A</v>
      </c>
    </row>
    <row r="68" spans="1:12" ht="41">
      <c r="A68" s="89" t="s">
        <v>1808</v>
      </c>
      <c r="B68" s="89"/>
      <c r="C68" s="89" t="str">
        <f t="shared" ca="1" si="13"/>
        <v>サプライチェーンに鉱物を寄与しているタングステン精錬業者のリストを、「精錬業者リスト」タブに記入してください</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Saito, Masashi/齋藤 将志</cp:lastModifiedBy>
  <cp:lastPrinted>2015-04-21T20:47:43Z</cp:lastPrinted>
  <dcterms:created xsi:type="dcterms:W3CDTF">2010-06-21T21:00:23Z</dcterms:created>
  <dcterms:modified xsi:type="dcterms:W3CDTF">2025-06-18T06:13:39Z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